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tomoko_taylor_wolterskluwer_com/Documents/Desktop/Jumpstart/"/>
    </mc:Choice>
  </mc:AlternateContent>
  <xr:revisionPtr revIDLastSave="0" documentId="8_{D857724D-2F59-4AB5-8460-070C56CF0D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uture Books" sheetId="2" r:id="rId1"/>
    <sheet name="Browse URL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" l="1"/>
  <c r="B6" i="3"/>
  <c r="B5" i="3"/>
  <c r="B4" i="3"/>
  <c r="B3" i="3"/>
  <c r="B2" i="3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<sst xmlns="http://schemas.openxmlformats.org/spreadsheetml/2006/main" count="1982" uniqueCount="907">
  <si>
    <t>02191003</t>
  </si>
  <si>
    <t>Genitourinary Radiology</t>
  </si>
  <si>
    <t>Clinical Scenarios in Vascular Surgery</t>
  </si>
  <si>
    <t>02238127</t>
  </si>
  <si>
    <t>01974528</t>
  </si>
  <si>
    <t>978-1-4963-9463-7</t>
  </si>
  <si>
    <t>Grabb and Smith's Plastic Surgery</t>
  </si>
  <si>
    <t>978-1-4963-8425-6</t>
  </si>
  <si>
    <t>1-4963-8824-0</t>
  </si>
  <si>
    <t>978-1-4963-2615-7</t>
  </si>
  <si>
    <t>1-9751-4335-3</t>
  </si>
  <si>
    <t>01979455</t>
  </si>
  <si>
    <t>978-1-5825-5462-4</t>
  </si>
  <si>
    <t>02102010</t>
  </si>
  <si>
    <t>02070876</t>
  </si>
  <si>
    <t>Orthopaedic Basic Science</t>
  </si>
  <si>
    <t>Browse All Journals@Ovid</t>
  </si>
  <si>
    <t>1-6054-7681-1</t>
  </si>
  <si>
    <t>Nursing Diagnosis Reference Manual</t>
  </si>
  <si>
    <t>Glenn's Urologic Surgery</t>
  </si>
  <si>
    <t>02087456</t>
  </si>
  <si>
    <t>ShortCode</t>
  </si>
  <si>
    <t>Kaplan &amp; Sadock's Synopsis of Psychiatry</t>
  </si>
  <si>
    <t>1-9751-1342-X</t>
  </si>
  <si>
    <t>Foot and Ankle Sports Medicine</t>
  </si>
  <si>
    <t>02200498</t>
  </si>
  <si>
    <t>Title</t>
  </si>
  <si>
    <t>1-4511-8810-2</t>
  </si>
  <si>
    <t>02091962</t>
  </si>
  <si>
    <t>02238426</t>
  </si>
  <si>
    <t>1-4698-8984-6</t>
  </si>
  <si>
    <t>02238391</t>
  </si>
  <si>
    <t>Notes on Nursing, Commemorative Edition</t>
  </si>
  <si>
    <t>13th_Edition</t>
  </si>
  <si>
    <t>1-4963-4742-0</t>
  </si>
  <si>
    <t>Operative Standards for Cancer Surgery</t>
  </si>
  <si>
    <t>1-9751-3940-2</t>
  </si>
  <si>
    <t>Briggs Drugs in Pregnancy and Lactation</t>
  </si>
  <si>
    <t>01949548</t>
  </si>
  <si>
    <t>978-1-4963-7200-0</t>
  </si>
  <si>
    <t>Acute Care Surgery</t>
  </si>
  <si>
    <t>Human Genetics</t>
  </si>
  <si>
    <t>978-1-4511-9402-9</t>
  </si>
  <si>
    <t>978-1-9751-1333-9</t>
  </si>
  <si>
    <t>978-1-4963-6754-9</t>
  </si>
  <si>
    <t>Primary Care Medicine</t>
  </si>
  <si>
    <t>Bethesda Handbook of Clinical Hematology, The</t>
  </si>
  <si>
    <t>02118614</t>
  </si>
  <si>
    <t>1-9751-4829-0</t>
  </si>
  <si>
    <t>Manual of Allergy and Immunology</t>
  </si>
  <si>
    <t>02144596</t>
  </si>
  <si>
    <t>978-1-4511-9357-2</t>
  </si>
  <si>
    <t>14th_Edition</t>
  </si>
  <si>
    <t>1-9751-4316-7</t>
  </si>
  <si>
    <t>978-1-9751-3940-7</t>
  </si>
  <si>
    <t>Bethesda Handbook of Clinical Oncology, The</t>
  </si>
  <si>
    <t>Hensley's Practical Approach to Cardiothoracic Anesthesia</t>
  </si>
  <si>
    <t>02272760</t>
  </si>
  <si>
    <t>Emans, Laufer, Goldstein's Pediatric &amp; Adolescent Gynecology</t>
  </si>
  <si>
    <t>Rockwood and Wilkins' Fractures in Children</t>
  </si>
  <si>
    <t>1-4963-7712-5</t>
  </si>
  <si>
    <t>02003486</t>
  </si>
  <si>
    <t>Washington Manual™ of Surgery, The</t>
  </si>
  <si>
    <t>1-9751-4773-1</t>
  </si>
  <si>
    <t>1-4963-4907-5</t>
  </si>
  <si>
    <t>1-4963-6029-X</t>
  </si>
  <si>
    <t>Pediatric Radiation Oncology</t>
  </si>
  <si>
    <t>01872943</t>
  </si>
  <si>
    <t>02238428</t>
  </si>
  <si>
    <t>978-1-9751-0558-7</t>
  </si>
  <si>
    <t>01787271</t>
  </si>
  <si>
    <t>1-9751-0558-3</t>
  </si>
  <si>
    <t>Operative Techniques in Surgery</t>
  </si>
  <si>
    <t>1-9751-1304-7</t>
  </si>
  <si>
    <t>978-1-9751-0632-4</t>
  </si>
  <si>
    <t>1-9751-6024-X</t>
  </si>
  <si>
    <t>Collaborate® for Professional Case Management: A Universal Competency-Based Paradigm</t>
  </si>
  <si>
    <t>Search Books@Ovid</t>
  </si>
  <si>
    <t>978-1-6054-7681-0</t>
  </si>
  <si>
    <t>Heptinstall's Pathology of the Kidney</t>
  </si>
  <si>
    <t>02238075</t>
  </si>
  <si>
    <t>2nd_Edition</t>
  </si>
  <si>
    <t>1-4963-8654-X</t>
  </si>
  <si>
    <t>01996161</t>
  </si>
  <si>
    <t>Foot and Ankle Arthroscopy</t>
  </si>
  <si>
    <t>1-9751-0613-X</t>
  </si>
  <si>
    <t>978-1-4698-8984-9</t>
  </si>
  <si>
    <t>978-1-4963-9894-9</t>
  </si>
  <si>
    <t>Hyatt's Interpretation of Pulmonary Function Tests</t>
  </si>
  <si>
    <t>02211190</t>
  </si>
  <si>
    <t>978-1-9751-4575-0</t>
  </si>
  <si>
    <t>Atlas of Gastrointestinal Pathology</t>
  </si>
  <si>
    <t>978-1-4963-9823-9</t>
  </si>
  <si>
    <t>1-4963-9766-5</t>
  </si>
  <si>
    <t>01762486</t>
  </si>
  <si>
    <t>Operative Techniques in Pediatric Orthopaedic Surgery</t>
  </si>
  <si>
    <t>02227874</t>
  </si>
  <si>
    <t>02118602</t>
  </si>
  <si>
    <t>02014370</t>
  </si>
  <si>
    <t>Search Your Journals@Ovid</t>
  </si>
  <si>
    <t>02272415</t>
  </si>
  <si>
    <t>1-4963-2264-9</t>
  </si>
  <si>
    <t>1-4511-9187-1</t>
  </si>
  <si>
    <t>1-4963-2849-3</t>
  </si>
  <si>
    <t>Washington Manual of Critical Care, The</t>
  </si>
  <si>
    <t>1-4511-9328-9</t>
  </si>
  <si>
    <t>01884425</t>
  </si>
  <si>
    <t>Avoiding Common Errors in the Emergency Department</t>
  </si>
  <si>
    <t>978-0-3975-5007-4</t>
  </si>
  <si>
    <t>02260701</t>
  </si>
  <si>
    <t>1-9751-1326-8</t>
  </si>
  <si>
    <t>Handbook of Nutrition and the Kidney</t>
  </si>
  <si>
    <t>1-4511-8368-2</t>
  </si>
  <si>
    <t>978-1-9751-1147-2</t>
  </si>
  <si>
    <t>11th_Edition</t>
  </si>
  <si>
    <t>978-1-9751-1254-7</t>
  </si>
  <si>
    <t>Textbook of Pediatric Emergency Procedures</t>
  </si>
  <si>
    <t>1-9751-0744-6</t>
  </si>
  <si>
    <t>1-4963-4002-7</t>
  </si>
  <si>
    <t>1-4963-2134-0</t>
  </si>
  <si>
    <t>978-1-9751-7203-9</t>
  </si>
  <si>
    <t>978-1-9751-7211-4</t>
  </si>
  <si>
    <t>1-4963-2851-5</t>
  </si>
  <si>
    <t>978-1-4511-9430-2</t>
  </si>
  <si>
    <t>1-4511-4411-3</t>
  </si>
  <si>
    <t>978-1-9751-2458-8</t>
  </si>
  <si>
    <t>1-9751-8583-8</t>
  </si>
  <si>
    <t>01833046</t>
  </si>
  <si>
    <t>978-1-9751-4430-2</t>
  </si>
  <si>
    <t>978-1-4511-9522-4</t>
  </si>
  <si>
    <t>Critical Care Medicine</t>
  </si>
  <si>
    <t>978-1-4511-9342-8</t>
  </si>
  <si>
    <t>Josephson's Clinical Cardiac Electrophysiology</t>
  </si>
  <si>
    <t>01979442</t>
  </si>
  <si>
    <t>978-1-4963-9653-2</t>
  </si>
  <si>
    <t>0-7817-8341-0</t>
  </si>
  <si>
    <t>02200523</t>
  </si>
  <si>
    <t>1-9751-4264-0</t>
  </si>
  <si>
    <t>Khonsari's Cardiac Surgery</t>
  </si>
  <si>
    <t>978-1-4963-7712-8</t>
  </si>
  <si>
    <t>02181748</t>
  </si>
  <si>
    <t>02158047</t>
  </si>
  <si>
    <t>1-9751-2479-0</t>
  </si>
  <si>
    <t>Walsh and Hoyt's Clinical Neuro-Ophthalmology</t>
  </si>
  <si>
    <t>02186179</t>
  </si>
  <si>
    <t>1-4963-7496-7</t>
  </si>
  <si>
    <t>1-4698-7328-1</t>
  </si>
  <si>
    <t>02014371</t>
  </si>
  <si>
    <t>978-1-9751-2949-1</t>
  </si>
  <si>
    <t>978-1-9751-7213-8</t>
  </si>
  <si>
    <t>1-9751-0322-X</t>
  </si>
  <si>
    <t>978-1-4963-5585-0</t>
  </si>
  <si>
    <t>02158039</t>
  </si>
  <si>
    <t>0-7817-9752-7</t>
  </si>
  <si>
    <t>978-1-4963-4002-3</t>
  </si>
  <si>
    <t>Quick Guide to Kidney Transplantation</t>
  </si>
  <si>
    <t>02070875</t>
  </si>
  <si>
    <t>1-9751-7208-6</t>
  </si>
  <si>
    <t>Book Title</t>
  </si>
  <si>
    <t>01817290</t>
  </si>
  <si>
    <t>1-9751-4507-0</t>
  </si>
  <si>
    <t>02238422</t>
  </si>
  <si>
    <t>978-1-4511-9519-4</t>
  </si>
  <si>
    <t>Trauma Manual, The</t>
  </si>
  <si>
    <t>1-4511-9008-5</t>
  </si>
  <si>
    <t>978-1-9751-3647-5</t>
  </si>
  <si>
    <t>02211185</t>
  </si>
  <si>
    <t>02070866</t>
  </si>
  <si>
    <t>Only EKG Book You'll Ever Need, The</t>
  </si>
  <si>
    <t>Intraocular Tumors</t>
  </si>
  <si>
    <t>1-4963-0291-5</t>
  </si>
  <si>
    <t>1-9751-4122-9</t>
  </si>
  <si>
    <t>1-9751-2458-8</t>
  </si>
  <si>
    <t>1-4963-5609-8</t>
  </si>
  <si>
    <t>1-4963-2514-1</t>
  </si>
  <si>
    <t>Clinical Anesthesia Fundamentals</t>
  </si>
  <si>
    <t>High-Risk &amp; Critical Care</t>
  </si>
  <si>
    <t>978-1-9751-4556-9</t>
  </si>
  <si>
    <t>978-1-9751-6024-1</t>
  </si>
  <si>
    <t>02238431</t>
  </si>
  <si>
    <t>1-4511-8543-X</t>
  </si>
  <si>
    <t>Clinical Signs in Neurology</t>
  </si>
  <si>
    <t>978-1-4511-8368-9</t>
  </si>
  <si>
    <t>978-1-4511-8871-4</t>
  </si>
  <si>
    <t>01996182</t>
  </si>
  <si>
    <t>01996158</t>
  </si>
  <si>
    <t>1-4511-9475-7</t>
  </si>
  <si>
    <t>1-4963-3700-X</t>
  </si>
  <si>
    <t>978-1-4963-8651-9</t>
  </si>
  <si>
    <t>02070865</t>
  </si>
  <si>
    <t>Histology for Pathologists</t>
  </si>
  <si>
    <t>Orthopaedic Knowledge Update</t>
  </si>
  <si>
    <t>978-1-4963-3541-8</t>
  </si>
  <si>
    <t>1-4963-9653-7</t>
  </si>
  <si>
    <t>Nursing 2022 Drug Handbook</t>
  </si>
  <si>
    <t>978-1-4511-8631-4</t>
  </si>
  <si>
    <t>1-4963-5400-1</t>
  </si>
  <si>
    <t>01437544</t>
  </si>
  <si>
    <t>Clinical Anesthesia</t>
  </si>
  <si>
    <t>Pocket Cardiology</t>
  </si>
  <si>
    <t>Product Name</t>
  </si>
  <si>
    <t>1-4963-6685-9</t>
  </si>
  <si>
    <t>DeLisa's Physical Medicine and Rehabilitation</t>
  </si>
  <si>
    <t>978-1-4963-2851-9</t>
  </si>
  <si>
    <t>978-1-9751-1165-6</t>
  </si>
  <si>
    <t>978-1-9751-1342-1</t>
  </si>
  <si>
    <t>1-9751-7211-6</t>
  </si>
  <si>
    <t>02148812</t>
  </si>
  <si>
    <t>Manual of Clinical Anesthesiology</t>
  </si>
  <si>
    <t>02238128</t>
  </si>
  <si>
    <t>1-9751-3633-0</t>
  </si>
  <si>
    <t>978-1-4511-9328-2</t>
  </si>
  <si>
    <t>978-1-4511-9475-3</t>
  </si>
  <si>
    <t>DeVita, Hellman, and Rosenberg's Cancer</t>
  </si>
  <si>
    <t>1-9751-7440-2</t>
  </si>
  <si>
    <t>01938968</t>
  </si>
  <si>
    <t>Antibiotic Basics for Clinicians</t>
  </si>
  <si>
    <t>978-1-4511-9187-5</t>
  </si>
  <si>
    <t>02127190</t>
  </si>
  <si>
    <t>Nutrition in Clinical Practice</t>
  </si>
  <si>
    <t>01996163</t>
  </si>
  <si>
    <t>978-1-4963-4742-8</t>
  </si>
  <si>
    <t>978-1-4698-7328-2</t>
  </si>
  <si>
    <t>978-1-4511-9213-1</t>
  </si>
  <si>
    <t>02200482</t>
  </si>
  <si>
    <t>1-6083-1165-1</t>
  </si>
  <si>
    <t>01884417</t>
  </si>
  <si>
    <t>Cleveland Clinic Illustrated Tips and Tricks in Colon and Rectal Surgery</t>
  </si>
  <si>
    <t>02158036</t>
  </si>
  <si>
    <t>Visual Development, Diagnosis, and Treatment of the Pediatric Patient</t>
  </si>
  <si>
    <t>3rd_Edition</t>
  </si>
  <si>
    <t>978-1-4963-6778-5</t>
  </si>
  <si>
    <t>02238390</t>
  </si>
  <si>
    <t>Essential Physics of Medical Imaging, The</t>
  </si>
  <si>
    <t>Civetta, Taylor, &amp; Kirby's</t>
  </si>
  <si>
    <t>1-9751-4481-3</t>
  </si>
  <si>
    <t>DDYP-CS-P22</t>
  </si>
  <si>
    <t>02118618</t>
  </si>
  <si>
    <t>02097253</t>
  </si>
  <si>
    <t>02158130</t>
  </si>
  <si>
    <t>01845104</t>
  </si>
  <si>
    <t>1-9751-5276-X</t>
  </si>
  <si>
    <t>978-1-9751-7202-2</t>
  </si>
  <si>
    <t>Manual of Orthopaedics</t>
  </si>
  <si>
    <t>Operative Techniques in Plastic Surgery</t>
  </si>
  <si>
    <t>02144601</t>
  </si>
  <si>
    <t>01762476</t>
  </si>
  <si>
    <t>978-1-4963-2264-7</t>
  </si>
  <si>
    <t>02211188</t>
  </si>
  <si>
    <t>978-1-4963-0608-1</t>
  </si>
  <si>
    <t>Wintrobe's Clinical Hematology</t>
  </si>
  <si>
    <t>02107286</t>
  </si>
  <si>
    <t>978-1-9751-2151-8</t>
  </si>
  <si>
    <t>01626624</t>
  </si>
  <si>
    <t>1-9751-2949-0</t>
  </si>
  <si>
    <t>1-4963-8176-9</t>
  </si>
  <si>
    <t>Handbook of Kidney Transplantation</t>
  </si>
  <si>
    <t>Personalized and Precision Integrative Cardiovascular Medicine</t>
  </si>
  <si>
    <t>978-1-4963-3700-9</t>
  </si>
  <si>
    <t>978-1-4963-0291-5</t>
  </si>
  <si>
    <t>02003484</t>
  </si>
  <si>
    <t>978-1-4963-8448-5</t>
  </si>
  <si>
    <t>01787273</t>
  </si>
  <si>
    <t>1-4963-8679-5</t>
  </si>
  <si>
    <t>01762474</t>
  </si>
  <si>
    <t>02200478</t>
  </si>
  <si>
    <t>01906618</t>
  </si>
  <si>
    <t>978-1-4963-7514-8</t>
  </si>
  <si>
    <t>978-1-9751-7204-6</t>
  </si>
  <si>
    <t>978-1-4963-6738-9</t>
  </si>
  <si>
    <t>Avoiding Common Anesthesia Errors</t>
  </si>
  <si>
    <t>01641754</t>
  </si>
  <si>
    <t>LGBTQ Cultures</t>
  </si>
  <si>
    <t>Harwood-Nuss' Clinical Practice of Emergency Medicine</t>
  </si>
  <si>
    <t>1-4963-9811-4</t>
  </si>
  <si>
    <t>Anesthesiologist's Manual of Surgical Procedures</t>
  </si>
  <si>
    <t>1-4963-4857-5</t>
  </si>
  <si>
    <t>02097254</t>
  </si>
  <si>
    <t>02144602</t>
  </si>
  <si>
    <t>978-1-9751-2486-1</t>
  </si>
  <si>
    <t>Clinical Handbook of Psychiatry &amp; the Law</t>
  </si>
  <si>
    <t>Operative Techniques in Orthopaedic Surgery</t>
  </si>
  <si>
    <t>Shields' General Thoracic Surgery</t>
  </si>
  <si>
    <t>0-7817-9750-0</t>
  </si>
  <si>
    <t>1-4511-9458-7</t>
  </si>
  <si>
    <t>978-1-6054-7239-3</t>
  </si>
  <si>
    <t>01979441</t>
  </si>
  <si>
    <t>02238420</t>
  </si>
  <si>
    <t>02158165</t>
  </si>
  <si>
    <t>02168244</t>
  </si>
  <si>
    <t>Flaps in Plastic and Reconstructive Surgery</t>
  </si>
  <si>
    <t>Rosen's Breast Pathology</t>
  </si>
  <si>
    <t>Principles and Management of Pediatric Foot and Ankle Deformities and Malformations</t>
  </si>
  <si>
    <t>978-1-4963-7998-6</t>
  </si>
  <si>
    <t>1-4963-8534-9</t>
  </si>
  <si>
    <t>Clinical Management of Binocular Vision</t>
  </si>
  <si>
    <t>Medical Marijuana</t>
  </si>
  <si>
    <t>DeJong's The Neurologic Examination</t>
  </si>
  <si>
    <t>1-9751-4651-4</t>
  </si>
  <si>
    <t>1-4963-7266-2</t>
  </si>
  <si>
    <t>978-1-4963-8176-7</t>
  </si>
  <si>
    <t>01817270</t>
  </si>
  <si>
    <t>01626600</t>
  </si>
  <si>
    <t>01856997</t>
  </si>
  <si>
    <t>1-9751-1891-X</t>
  </si>
  <si>
    <t>02091977</t>
  </si>
  <si>
    <t>978-0-7817-8341-5</t>
  </si>
  <si>
    <t>Marino's the ICU Book</t>
  </si>
  <si>
    <t>Washington Manual of Medical Therapeutics, The</t>
  </si>
  <si>
    <t>978-1-4963-9811-6</t>
  </si>
  <si>
    <t>Sarrafian's Anatomy of the Foot and Ankle</t>
  </si>
  <si>
    <t>Shields Textbook of Glaucoma</t>
  </si>
  <si>
    <t>01437104</t>
  </si>
  <si>
    <t>1-4963-9805-X</t>
  </si>
  <si>
    <t>978-1-4963-7125-6</t>
  </si>
  <si>
    <t>978-1-9751-4335-0</t>
  </si>
  <si>
    <t>Operative Techniques in Lower Limb Reconstruction and Amputation</t>
  </si>
  <si>
    <t>1-9751-0728-4</t>
  </si>
  <si>
    <t>Decision Making in Emergency Critical Care</t>
  </si>
  <si>
    <t>5-Minute Clinical Consult 2022, The</t>
  </si>
  <si>
    <t>02174537</t>
  </si>
  <si>
    <t>978-1-9751-0613-3</t>
  </si>
  <si>
    <t>1-9751-2001-9</t>
  </si>
  <si>
    <t>1-9751-3606-3</t>
  </si>
  <si>
    <t>02118604</t>
  </si>
  <si>
    <t>1-9751-1339-X</t>
  </si>
  <si>
    <t>978-1-4963-9454-5</t>
  </si>
  <si>
    <t>978-1-4963-2207-4</t>
  </si>
  <si>
    <t>7th_Edition</t>
  </si>
  <si>
    <t>1-4963-7994-2</t>
  </si>
  <si>
    <t>Anatomic Exposures in Vascular Surgery</t>
  </si>
  <si>
    <t>1-4511-8874-9</t>
  </si>
  <si>
    <t>Edition</t>
  </si>
  <si>
    <t>978-1-9751-1434-3</t>
  </si>
  <si>
    <t>02272797</t>
  </si>
  <si>
    <t>Operative Techniques in Gynecologic Surgery</t>
  </si>
  <si>
    <t>02060355</t>
  </si>
  <si>
    <t>1-4963-9454-2</t>
  </si>
  <si>
    <t>Yao &amp; Artusio's Anesthesiology</t>
  </si>
  <si>
    <t>5-Minute Pediatric Consult, The</t>
  </si>
  <si>
    <t>Pizzo and Poplack's Pediatric Oncology</t>
  </si>
  <si>
    <t>Imaging in Rheumatology</t>
  </si>
  <si>
    <t>Browse Books@Ovid</t>
  </si>
  <si>
    <t>978-1-9751-2001-6</t>
  </si>
  <si>
    <t>02238419</t>
  </si>
  <si>
    <t>978-1-4963-8644-1</t>
  </si>
  <si>
    <t>02196142</t>
  </si>
  <si>
    <t>1-4963-5619-5</t>
  </si>
  <si>
    <t>Khan's The Physics of Radiation Therapy</t>
  </si>
  <si>
    <t>02050000</t>
  </si>
  <si>
    <t>978-1-6083-1165-1</t>
  </si>
  <si>
    <t>01884421</t>
  </si>
  <si>
    <t>02260690</t>
  </si>
  <si>
    <t>978-1-4963-2128-2</t>
  </si>
  <si>
    <t>02211195</t>
  </si>
  <si>
    <t>02238429</t>
  </si>
  <si>
    <t>02168260</t>
  </si>
  <si>
    <t>Fundamental Immunology</t>
  </si>
  <si>
    <t>02163060</t>
  </si>
  <si>
    <t>Wills Eye Manual, The</t>
  </si>
  <si>
    <t>02260681</t>
  </si>
  <si>
    <t>01960885</t>
  </si>
  <si>
    <t>978-1-4963-5581-2</t>
  </si>
  <si>
    <t>02211183</t>
  </si>
  <si>
    <t>978-1-4963-8557-4</t>
  </si>
  <si>
    <t>02191037</t>
  </si>
  <si>
    <t>02070869</t>
  </si>
  <si>
    <t>Handbook of Gastroenterologic Procedures</t>
  </si>
  <si>
    <t>1-9751-6149-1</t>
  </si>
  <si>
    <t>02070855</t>
  </si>
  <si>
    <t>978-1-9751-5276-5</t>
  </si>
  <si>
    <t>978-1-4963-2849-6</t>
  </si>
  <si>
    <t>1-4963-9463-1</t>
  </si>
  <si>
    <t>Washington Manual of Echocardiography, The</t>
  </si>
  <si>
    <t>978-1-4511-8879-0</t>
  </si>
  <si>
    <t>978-1-4963-5815-8</t>
  </si>
  <si>
    <t>1-9751-4385-X</t>
  </si>
  <si>
    <t>1-4511-8689-4</t>
  </si>
  <si>
    <t>Beginning Date</t>
  </si>
  <si>
    <t>01787333</t>
  </si>
  <si>
    <t>1-4963-5815-5</t>
  </si>
  <si>
    <t>1-4963-9779-7</t>
  </si>
  <si>
    <t>1-4963-2074-3</t>
  </si>
  <si>
    <t>02238427</t>
  </si>
  <si>
    <t>1-9751-7995-1</t>
  </si>
  <si>
    <t>978-1-4963-2074-2</t>
  </si>
  <si>
    <t>1-4963-2128-6</t>
  </si>
  <si>
    <t>AWHONN's Perinatal Nursing</t>
  </si>
  <si>
    <t>Neurology for the Non-Neurologist</t>
  </si>
  <si>
    <t>1-9751-3647-0</t>
  </si>
  <si>
    <t>978-1-4963-7004-4</t>
  </si>
  <si>
    <t>01996167</t>
  </si>
  <si>
    <t>02070809</t>
  </si>
  <si>
    <t>1-4963-4903-2</t>
  </si>
  <si>
    <t>Cancer Chemotherapy, Immunotherapy and Biotherapy</t>
  </si>
  <si>
    <t>02260689</t>
  </si>
  <si>
    <t>978-1-4963-4921-7</t>
  </si>
  <si>
    <t>01960897</t>
  </si>
  <si>
    <t>1-4963-4921-0</t>
  </si>
  <si>
    <t>978-1-9751-1891-4</t>
  </si>
  <si>
    <t>Mulholland and Greenfield's Surgery</t>
  </si>
  <si>
    <t>02272420</t>
  </si>
  <si>
    <t>1-4511-7361-X</t>
  </si>
  <si>
    <t>1-4511-1783-3</t>
  </si>
  <si>
    <t>978-1-9751-0744-4</t>
  </si>
  <si>
    <t>01439423</t>
  </si>
  <si>
    <t>1-4963-7998-5</t>
  </si>
  <si>
    <t>1-4511-9402-1</t>
  </si>
  <si>
    <t>978-1-4963-3940-9</t>
  </si>
  <si>
    <t>1-9751-6075-4</t>
  </si>
  <si>
    <t>Khan's Treatment Planning in Radiation Oncology</t>
  </si>
  <si>
    <t>Operative Techniques in Shoulder and Elbow Surgery</t>
  </si>
  <si>
    <t>978-1-4963-4903-3</t>
  </si>
  <si>
    <t>978-1-4511-7361-1</t>
  </si>
  <si>
    <t>1-4963-4778-1</t>
  </si>
  <si>
    <t>1-4963-8448-2</t>
  </si>
  <si>
    <t>978-1-9751-4368-8</t>
  </si>
  <si>
    <t>978-1-4963-9752-2</t>
  </si>
  <si>
    <t>Principles and Practice of Gynecologic Oncology</t>
  </si>
  <si>
    <t>978-1-4963-8629-8</t>
  </si>
  <si>
    <t>1-5825-5462-5</t>
  </si>
  <si>
    <t>978-1-9751-7440-8</t>
  </si>
  <si>
    <t>Prod Code</t>
  </si>
  <si>
    <t>978-1-9751-1339-1</t>
  </si>
  <si>
    <t>978-1-4511-9008-3</t>
  </si>
  <si>
    <t>Duke Manual of Pediatric Ophthalmology and Strabismus Surgery, The</t>
  </si>
  <si>
    <t>978-1-4511-2051-6</t>
  </si>
  <si>
    <t>02211181</t>
  </si>
  <si>
    <t>02003487</t>
  </si>
  <si>
    <t>Winston &amp; Kuhn's Herbal Therapy and Supplements</t>
  </si>
  <si>
    <t>978-1-9751-1348-3</t>
  </si>
  <si>
    <t>02250076</t>
  </si>
  <si>
    <t>Master Techniques in Surgery</t>
  </si>
  <si>
    <t>02070812</t>
  </si>
  <si>
    <t>978-1-4963-5609-3</t>
  </si>
  <si>
    <t>1st_Edition</t>
  </si>
  <si>
    <t>1-9751-2486-3</t>
  </si>
  <si>
    <t>1-4963-8637-X</t>
  </si>
  <si>
    <t>978-1-9751-4816-4</t>
  </si>
  <si>
    <t>978-1-9751-1144-1</t>
  </si>
  <si>
    <t>Principles and Practice of Palliative Care and Supportive Oncology</t>
  </si>
  <si>
    <t>Primary Care Pain Management</t>
  </si>
  <si>
    <t>1-9751-1556-2</t>
  </si>
  <si>
    <t>01960891</t>
  </si>
  <si>
    <t>Master Techniques in Surgery Colon and Rectal Surgery</t>
  </si>
  <si>
    <t>Designing Clinical Research</t>
  </si>
  <si>
    <t>1-9751-0825-6</t>
  </si>
  <si>
    <t>978-1-4963-2148-0</t>
  </si>
  <si>
    <t>02238129</t>
  </si>
  <si>
    <t>978-1-9751-0866-3</t>
  </si>
  <si>
    <t>978-1-4698-9683-0</t>
  </si>
  <si>
    <t>1-4963-8616-7</t>
  </si>
  <si>
    <t>02118607</t>
  </si>
  <si>
    <t>978-1-9751-4826-3</t>
  </si>
  <si>
    <t>1-6083-1671-8</t>
  </si>
  <si>
    <t>1-4511-9430-7</t>
  </si>
  <si>
    <t>02196462</t>
  </si>
  <si>
    <t>Biopsy Interpretation of the Thyroid</t>
  </si>
  <si>
    <t>Medication Interest Model, The</t>
  </si>
  <si>
    <t>1-4963-3541-4</t>
  </si>
  <si>
    <t>1-4963-7514-9</t>
  </si>
  <si>
    <t>978-1-9751-7208-4</t>
  </si>
  <si>
    <t>42nd_Edition</t>
  </si>
  <si>
    <t>978-1-9751-4651-1</t>
  </si>
  <si>
    <t>Operative Techniques in Sports Medicine Surgery</t>
  </si>
  <si>
    <t>978-1-4963-0260-1</t>
  </si>
  <si>
    <t>Yaffe and Aranda's Neonatal and Pediatric Pharmacology</t>
  </si>
  <si>
    <t>978-1-9751-1301-8</t>
  </si>
  <si>
    <t>02181733</t>
  </si>
  <si>
    <t>01996203</t>
  </si>
  <si>
    <t>1-6054-7239-5</t>
  </si>
  <si>
    <t>978-1-9751-4316-9</t>
  </si>
  <si>
    <t>978-1-9751-4385-5</t>
  </si>
  <si>
    <t>Brant and Helms' Fundamentals of Diagnostic Radiology</t>
  </si>
  <si>
    <t>1-4511-2051-6</t>
  </si>
  <si>
    <t>1-4511-8879-X</t>
  </si>
  <si>
    <t>OfferedOn</t>
  </si>
  <si>
    <t>978-1-4963-3950-8</t>
  </si>
  <si>
    <t>Anatomy of the Eye and Orbit</t>
  </si>
  <si>
    <t>Feigenbaum's Echocardiography</t>
  </si>
  <si>
    <t>978-1-9751-4189-9</t>
  </si>
  <si>
    <t>02070864</t>
  </si>
  <si>
    <t>978-1-4963-2134-3</t>
  </si>
  <si>
    <t>978-1-4963-8534-5</t>
  </si>
  <si>
    <t>978-1-4963-4286-7</t>
  </si>
  <si>
    <t>978-1-9751-1528-9</t>
  </si>
  <si>
    <t>02272809</t>
  </si>
  <si>
    <t>978-1-9751-0322-4</t>
  </si>
  <si>
    <t>Atlas of Genitourinary Pathology</t>
  </si>
  <si>
    <t>01745948</t>
  </si>
  <si>
    <t>978-1-4963-9964-9</t>
  </si>
  <si>
    <t>978-1-9751-0825-0</t>
  </si>
  <si>
    <t>Fischbach's A Manual of Laboratory and Diagnostic Tests</t>
  </si>
  <si>
    <t>1-4963-7200-X</t>
  </si>
  <si>
    <t>Washington Manual of Surgical Pathology, The</t>
  </si>
  <si>
    <t>02118601</t>
  </si>
  <si>
    <t>Health Assessment Made Incredibly Visual!</t>
  </si>
  <si>
    <t>02148897</t>
  </si>
  <si>
    <t>02158040</t>
  </si>
  <si>
    <t>ECG Interpretation Made Incredibly Easy!</t>
  </si>
  <si>
    <t>Wallach's Interpretation of Diagnostic Tests</t>
  </si>
  <si>
    <t>10th_Edition</t>
  </si>
  <si>
    <t>978-1-4511-8810-3</t>
  </si>
  <si>
    <t>1-4963-9973-0</t>
  </si>
  <si>
    <t>1-4698-9718-0</t>
  </si>
  <si>
    <t>01817291</t>
  </si>
  <si>
    <t>02070815</t>
  </si>
  <si>
    <t>1-4963-0260-5</t>
  </si>
  <si>
    <t>978-1-4963-6029-8</t>
  </si>
  <si>
    <t>02158046</t>
  </si>
  <si>
    <t>978-0-7817-5386-9</t>
  </si>
  <si>
    <t>Washington Manual, The</t>
  </si>
  <si>
    <t>978-1-4963-9779-9</t>
  </si>
  <si>
    <t>02148895</t>
  </si>
  <si>
    <t>1-4963-9964-1</t>
  </si>
  <si>
    <t>1-4963-8651-5</t>
  </si>
  <si>
    <t>5-Minute Sports Medicine Consult, The</t>
  </si>
  <si>
    <t>1-4511-9357-2</t>
  </si>
  <si>
    <t>978-1-4511-9458-6</t>
  </si>
  <si>
    <t>01745941</t>
  </si>
  <si>
    <t>01996178</t>
  </si>
  <si>
    <t>978-1-9751-0335-4</t>
  </si>
  <si>
    <t>1-9751-7210-8</t>
  </si>
  <si>
    <t>02107294</t>
  </si>
  <si>
    <t>01960890</t>
  </si>
  <si>
    <t>1-4511-1668-3</t>
  </si>
  <si>
    <t>1-4963-6763-4</t>
  </si>
  <si>
    <t>1-9751-0904-X</t>
  </si>
  <si>
    <t>02112923</t>
  </si>
  <si>
    <t>978-1-9751-6237-5</t>
  </si>
  <si>
    <t>Uflacker's Atlas of Vascular Anatomy</t>
  </si>
  <si>
    <t>1-4511-3045-7</t>
  </si>
  <si>
    <t>1-9751-0632-6</t>
  </si>
  <si>
    <t>1-4963-5601-2</t>
  </si>
  <si>
    <t>02097326</t>
  </si>
  <si>
    <t>978-1-9751-4122-6</t>
  </si>
  <si>
    <t>02272915</t>
  </si>
  <si>
    <t>Operative Techniques in Foot and Ankle Surgery</t>
  </si>
  <si>
    <t>02091978</t>
  </si>
  <si>
    <t>1-4963-8644-2</t>
  </si>
  <si>
    <t>978-1-4963-9745-4</t>
  </si>
  <si>
    <t>978-1-9751-7206-0</t>
  </si>
  <si>
    <t>Clinical Manual of Contact Lenses</t>
  </si>
  <si>
    <t>1-4511-9342-4</t>
  </si>
  <si>
    <t>978-1-9751-1084-0</t>
  </si>
  <si>
    <t>1-9751-4826-6</t>
  </si>
  <si>
    <t>1-9751-1301-2</t>
  </si>
  <si>
    <t>1-9751-1147-8</t>
  </si>
  <si>
    <t>1-4963-2207-X</t>
  </si>
  <si>
    <t>978-1-4963-4907-1</t>
  </si>
  <si>
    <t>1-4963-5581-4</t>
  </si>
  <si>
    <t>5th_Edition</t>
  </si>
  <si>
    <t>Marino's The Little ICU Book</t>
  </si>
  <si>
    <t>0-3975-5007-3</t>
  </si>
  <si>
    <t>1-9751-4556-9</t>
  </si>
  <si>
    <t>Washington Manual Gastroenterology Subspecialty Consult, The</t>
  </si>
  <si>
    <t>1-4963-7125-9</t>
  </si>
  <si>
    <t>978-1-9751-4829-4</t>
  </si>
  <si>
    <t>1-4963-4286-0</t>
  </si>
  <si>
    <t>Ocular Therapeutics Handbook</t>
  </si>
  <si>
    <t>978-1-9751-3633-8</t>
  </si>
  <si>
    <t>01256978</t>
  </si>
  <si>
    <t>Walls Manual of Emergency Airway Management, The</t>
  </si>
  <si>
    <t>978-1-4963-7496-7</t>
  </si>
  <si>
    <t>978-1-9751-1330-8</t>
  </si>
  <si>
    <t>02097252</t>
  </si>
  <si>
    <t>02118613</t>
  </si>
  <si>
    <t>1-4698-9683-4</t>
  </si>
  <si>
    <t>02097249</t>
  </si>
  <si>
    <t>8th_Edition</t>
  </si>
  <si>
    <t>02174555</t>
  </si>
  <si>
    <t>01787270</t>
  </si>
  <si>
    <t>Nutrition Essentials for Nursing Practice</t>
  </si>
  <si>
    <t>Clinical Scenarios in Surgery</t>
  </si>
  <si>
    <t>1-4511-9213-4</t>
  </si>
  <si>
    <t>Case Management</t>
  </si>
  <si>
    <t>Diagnostic Pathology and Molecular Genetics of the Thyroid</t>
  </si>
  <si>
    <t>02070816</t>
  </si>
  <si>
    <t>978-1-4963-5145-6</t>
  </si>
  <si>
    <t>978-1-4511-8543-0</t>
  </si>
  <si>
    <t>Browse Your Journals@Ovid</t>
  </si>
  <si>
    <t>1-4963-3940-1</t>
  </si>
  <si>
    <t>Bonica's Management of Pain</t>
  </si>
  <si>
    <t>MD Anderson Surgical Oncology Handbook, The</t>
  </si>
  <si>
    <t>978-1-4511-2118-6</t>
  </si>
  <si>
    <t>02070851</t>
  </si>
  <si>
    <t>4th_Edition</t>
  </si>
  <si>
    <t>02003485</t>
  </si>
  <si>
    <t>02163061</t>
  </si>
  <si>
    <t>978-1-9751-5806-4</t>
  </si>
  <si>
    <t>02191029</t>
  </si>
  <si>
    <t>Te Linde's Operative Gynecology</t>
  </si>
  <si>
    <t>Pediatric Chiropractic</t>
  </si>
  <si>
    <t>978-1-9751-3606-2</t>
  </si>
  <si>
    <t>Clinical Epidemiology</t>
  </si>
  <si>
    <t>Ioachim's Lymph Node Pathology</t>
  </si>
  <si>
    <t>01884451</t>
  </si>
  <si>
    <t>978-0-7817-9750-4</t>
  </si>
  <si>
    <t>Neuroscience of Clinical Psychiatry, The</t>
  </si>
  <si>
    <t>Stocker and Dehner's Pediatric Pathology</t>
  </si>
  <si>
    <t>1-9751-1165-6</t>
  </si>
  <si>
    <t>02196197</t>
  </si>
  <si>
    <t>Localization in Clinical Neurology</t>
  </si>
  <si>
    <t>02003488</t>
  </si>
  <si>
    <t>02139674</t>
  </si>
  <si>
    <t>Hemodynamic Monitoring Made Incredibly Visual!</t>
  </si>
  <si>
    <t>Radiobiology for the Radiologist</t>
  </si>
  <si>
    <t>978-1-4511-4411-6</t>
  </si>
  <si>
    <t>02200468</t>
  </si>
  <si>
    <t>Order</t>
  </si>
  <si>
    <t>978-1-4963-5601-7</t>
  </si>
  <si>
    <t>02211186</t>
  </si>
  <si>
    <t>Wasserman &amp; Whipp's Principles of Exercise Testing and Interpretation</t>
  </si>
  <si>
    <t>978-1-9751-0955-4</t>
  </si>
  <si>
    <t>Handbook of Dialysis</t>
  </si>
  <si>
    <t>1-4963-9752-5</t>
  </si>
  <si>
    <t>02211187</t>
  </si>
  <si>
    <t>02118620</t>
  </si>
  <si>
    <t>1-9751-0955-4</t>
  </si>
  <si>
    <t>1-4963-9745-2</t>
  </si>
  <si>
    <t>Color Atlas &amp; Synopsis of Clinical Ophthalmology</t>
  </si>
  <si>
    <t>978-1-4963-5400-6</t>
  </si>
  <si>
    <t>Nurse's Legal Handbook</t>
  </si>
  <si>
    <t>1-4963-3703-4</t>
  </si>
  <si>
    <t>Operative Techniques in Orthopaedic Trauma Surgery</t>
  </si>
  <si>
    <t>Washington Manual Rheumatology Subspecialty Consult, The</t>
  </si>
  <si>
    <t>1-4963-7880-6</t>
  </si>
  <si>
    <t>1-9751-5806-7</t>
  </si>
  <si>
    <t>01893698</t>
  </si>
  <si>
    <t>978-1-9751-6879-7</t>
  </si>
  <si>
    <t>01884426</t>
  </si>
  <si>
    <t>01996169</t>
  </si>
  <si>
    <t>978-1-4511-8686-4</t>
  </si>
  <si>
    <t>OVIDSP</t>
  </si>
  <si>
    <t>Publisher</t>
  </si>
  <si>
    <t>1-4511-8520-0</t>
  </si>
  <si>
    <t>02200476</t>
  </si>
  <si>
    <t>1-9751-1144-3</t>
  </si>
  <si>
    <t>02060352</t>
  </si>
  <si>
    <t>978-1-9751-4773-0</t>
  </si>
  <si>
    <t>02102009</t>
  </si>
  <si>
    <t>Marriott's Practical Electrocardiography</t>
  </si>
  <si>
    <t>1-4963-7004-X</t>
  </si>
  <si>
    <t>01938966</t>
  </si>
  <si>
    <t>02148837</t>
  </si>
  <si>
    <t>12th_Edition</t>
  </si>
  <si>
    <t>978-1-4511-9427-2</t>
  </si>
  <si>
    <t>978-1-4963-7880-4</t>
  </si>
  <si>
    <t>1-9751-7202-7</t>
  </si>
  <si>
    <t>978-1-4963-5196-8</t>
  </si>
  <si>
    <t>Visual Diagnosis and Care of the Patient with Special Needs</t>
  </si>
  <si>
    <t>978-1-4963-9460-6</t>
  </si>
  <si>
    <t>978-1-4963-7517-9</t>
  </si>
  <si>
    <t>02148813</t>
  </si>
  <si>
    <t>02238424</t>
  </si>
  <si>
    <t>6th_Edition</t>
  </si>
  <si>
    <t>Clinical Cases in Eye Care</t>
  </si>
  <si>
    <t>Handbook of Fractures</t>
  </si>
  <si>
    <t>1-9751-1254-7</t>
  </si>
  <si>
    <t>1-4511-9519-2</t>
  </si>
  <si>
    <t>1-9751-6237-4</t>
  </si>
  <si>
    <t>Orthopaedic Imaging</t>
  </si>
  <si>
    <t>1-4963-4418-9</t>
  </si>
  <si>
    <t>1-9751-4816-9</t>
  </si>
  <si>
    <t>02112922</t>
  </si>
  <si>
    <t>1-4963-7517-3</t>
  </si>
  <si>
    <t>1-9751-0866-3</t>
  </si>
  <si>
    <t>1-4511-9530-3</t>
  </si>
  <si>
    <t>978-1-4511-9146-2</t>
  </si>
  <si>
    <t>01817259</t>
  </si>
  <si>
    <t>02014366</t>
  </si>
  <si>
    <t>OvidSP</t>
  </si>
  <si>
    <t>02174541</t>
  </si>
  <si>
    <t>0-7817-5386-4</t>
  </si>
  <si>
    <t>Operative Techniques in Transplantation Surgery</t>
  </si>
  <si>
    <t>Fundamentals of Aerospace Medicine</t>
  </si>
  <si>
    <t>Orthopaedic Knowledge Update 13</t>
  </si>
  <si>
    <t>Practical Approach to Regional Anesthesiology and Acute Pain Medicine, A</t>
  </si>
  <si>
    <t>1-4963-5145-2</t>
  </si>
  <si>
    <t>Berek &amp; Hacker's Gynecologic Oncology</t>
  </si>
  <si>
    <t>978-1-9751-6075-3</t>
  </si>
  <si>
    <t>1-4963-0608-2</t>
  </si>
  <si>
    <t>Washington Manual®, The</t>
  </si>
  <si>
    <t>1-4511-9445-5</t>
  </si>
  <si>
    <t>02205969</t>
  </si>
  <si>
    <t>978-1-9751-1159-5</t>
  </si>
  <si>
    <t>1-9751-2006-X</t>
  </si>
  <si>
    <t>Genital Dermatology Atlas and Manual</t>
  </si>
  <si>
    <t>978-1-9751-1248-6</t>
  </si>
  <si>
    <t>02158041</t>
  </si>
  <si>
    <t>Kaplan's Clinical Hypertension</t>
  </si>
  <si>
    <t>02238389</t>
  </si>
  <si>
    <t>Evidence-Based Endocrinology</t>
  </si>
  <si>
    <t>Khan's Lectures</t>
  </si>
  <si>
    <t>Speroff &amp; Darney's Clinical Guide to Contraception</t>
  </si>
  <si>
    <t>978-1-4963-4778-7</t>
  </si>
  <si>
    <t>978-1-4511-9013-7</t>
  </si>
  <si>
    <t>02070859</t>
  </si>
  <si>
    <t>1-9751-5888-1</t>
  </si>
  <si>
    <t>Core Curriculum for Transplant Nurses</t>
  </si>
  <si>
    <t>978-1-9751-7995-3</t>
  </si>
  <si>
    <t>1-4963-5585-7</t>
  </si>
  <si>
    <t>Primary Care Psychiatry</t>
  </si>
  <si>
    <t>02238356</t>
  </si>
  <si>
    <t>02223305</t>
  </si>
  <si>
    <t>978-1-4511-8874-5</t>
  </si>
  <si>
    <t>978-1-4963-7994-8</t>
  </si>
  <si>
    <t>02118617</t>
  </si>
  <si>
    <t>02144597</t>
  </si>
  <si>
    <t>02238432</t>
  </si>
  <si>
    <t>02250010</t>
  </si>
  <si>
    <t>02200475</t>
  </si>
  <si>
    <t>1-4511-8976-1</t>
  </si>
  <si>
    <t>1-9751-2952-0</t>
  </si>
  <si>
    <t>1-9751-4443-0</t>
  </si>
  <si>
    <t>1-4963-8485-7</t>
  </si>
  <si>
    <t>1-4511-9146-4</t>
  </si>
  <si>
    <t>978-1-9751-1304-9</t>
  </si>
  <si>
    <t>01906610</t>
  </si>
  <si>
    <t>01996179</t>
  </si>
  <si>
    <t>978-1-9751-0728-4</t>
  </si>
  <si>
    <t>01382743</t>
  </si>
  <si>
    <t>1-9751-1330-6</t>
  </si>
  <si>
    <t>1-4511-9427-7</t>
  </si>
  <si>
    <t>1-4511-2118-0</t>
  </si>
  <si>
    <t>1-9751-4368-X</t>
  </si>
  <si>
    <t>978-1-4963-5619-2</t>
  </si>
  <si>
    <t>Defining Excellence in Simulation Programs</t>
  </si>
  <si>
    <t>1-4963-6778-2</t>
  </si>
  <si>
    <t>1-9751-4189-X</t>
  </si>
  <si>
    <t>1-9751-6879-8</t>
  </si>
  <si>
    <t>02134429</t>
  </si>
  <si>
    <t>1-4963-8557-8</t>
  </si>
  <si>
    <t>1-9751-1660-7</t>
  </si>
  <si>
    <t>978-1-9751-2952-1</t>
  </si>
  <si>
    <t>Master Techniques in Orthopaedic Surgery</t>
  </si>
  <si>
    <t>978-1-4511-8689-5</t>
  </si>
  <si>
    <t>Massachusetts General Hospital Handbook of Pain Management, The</t>
  </si>
  <si>
    <t>978-1-4963-4857-9</t>
  </si>
  <si>
    <t>Rockwood and Green's Fractures in Adults</t>
  </si>
  <si>
    <t>1-4963-8425-3</t>
  </si>
  <si>
    <t>Patterson's Allergic Diseases</t>
  </si>
  <si>
    <t>American Academy of Orthopaedic Surgeons</t>
  </si>
  <si>
    <t>Fleisher &amp; Ludwig's Textbook of Pediatric Emergency Medicine</t>
  </si>
  <si>
    <t>Atlas of Essential Orthopaedic Procedures</t>
  </si>
  <si>
    <t>1-9751-1528-7</t>
  </si>
  <si>
    <t>Manual of Nutritional Therapeutics</t>
  </si>
  <si>
    <t>1-9751-7204-3</t>
  </si>
  <si>
    <t>01382510</t>
  </si>
  <si>
    <t>Primary Care</t>
  </si>
  <si>
    <t>02118608</t>
  </si>
  <si>
    <t>1-9751-7206-X</t>
  </si>
  <si>
    <t>LWW Doody's Core Collection</t>
  </si>
  <si>
    <t>02223304</t>
  </si>
  <si>
    <t>01979434</t>
  </si>
  <si>
    <t>Neinstein's Adolescent and Young Adult Health Care</t>
  </si>
  <si>
    <t>978-1-9751-5888-0</t>
  </si>
  <si>
    <t>978-1-4963-6763-1</t>
  </si>
  <si>
    <t>978-1-4963-9693-8</t>
  </si>
  <si>
    <t>978-1-4511-1783-7</t>
  </si>
  <si>
    <t>ISBN-10</t>
  </si>
  <si>
    <t>1-4963-3950-9</t>
  </si>
  <si>
    <t>978-1-9751-2006-1</t>
  </si>
  <si>
    <t>1-4963-9693-6</t>
  </si>
  <si>
    <t>1-4963-9894-7</t>
  </si>
  <si>
    <t>978-1-4963-8824-7</t>
  </si>
  <si>
    <t>1-4963-5196-7</t>
  </si>
  <si>
    <t>978-1-4698-9718-9</t>
  </si>
  <si>
    <t>1-9751-2151-1</t>
  </si>
  <si>
    <t>978-1-4963-4418-2</t>
  </si>
  <si>
    <t>1-9751-4430-9</t>
  </si>
  <si>
    <t>Handbook of Chronic Kidney Disease Management</t>
  </si>
  <si>
    <t>02211208</t>
  </si>
  <si>
    <t>978-1-4963-1505-2</t>
  </si>
  <si>
    <t>01439410</t>
  </si>
  <si>
    <t>Pain Management for Advanced Practice</t>
  </si>
  <si>
    <t>02200481</t>
  </si>
  <si>
    <t>978-1-4963-9891-8</t>
  </si>
  <si>
    <t>Jumpstart</t>
  </si>
  <si>
    <t>978-1-9751-1556-2</t>
  </si>
  <si>
    <t>CMSA Core Curriculum for Case Management</t>
  </si>
  <si>
    <t>978-1-4963-3703-0</t>
  </si>
  <si>
    <t>01979435</t>
  </si>
  <si>
    <t>978-1-4511-9445-6</t>
  </si>
  <si>
    <t>978-1-4963-8616-8</t>
  </si>
  <si>
    <t>02029590</t>
  </si>
  <si>
    <t>02050024</t>
  </si>
  <si>
    <t>02191032</t>
  </si>
  <si>
    <t>Webb, Muller and Naidich's High-Resolution CT of the Lung</t>
  </si>
  <si>
    <t>01996204</t>
  </si>
  <si>
    <t>978-1-4963-7266-6</t>
  </si>
  <si>
    <t>Lippincott Williams &amp; Wilkins</t>
  </si>
  <si>
    <t>1-4963-1505-7</t>
  </si>
  <si>
    <t>1-4511-8686-X</t>
  </si>
  <si>
    <t>02039717</t>
  </si>
  <si>
    <t>1-9751-3643-8</t>
  </si>
  <si>
    <t>McGlamry's Foot and Ankle Surgery</t>
  </si>
  <si>
    <t>978-1-9751-4443-2</t>
  </si>
  <si>
    <t>1-9751-1434-5</t>
  </si>
  <si>
    <t>Quality and Safety in Medical Imaging</t>
  </si>
  <si>
    <t>30th_Edition</t>
  </si>
  <si>
    <t>1-4963-9891-2</t>
  </si>
  <si>
    <t>978-1-4963-9766-9</t>
  </si>
  <si>
    <t>Manual of Endocrinology and Metabolism</t>
  </si>
  <si>
    <t>978-1-6083-1671-7</t>
  </si>
  <si>
    <t>02118594</t>
  </si>
  <si>
    <t>1-4963-8629-9</t>
  </si>
  <si>
    <t>978-1-4963-8654-0</t>
  </si>
  <si>
    <t>1-9751-1248-2</t>
  </si>
  <si>
    <t>02238430</t>
  </si>
  <si>
    <t>1-9751-2734-X</t>
  </si>
  <si>
    <t>Operative Techniques in Orthopaedic Surgical Oncology</t>
  </si>
  <si>
    <t>978-1-9751-4264-3</t>
  </si>
  <si>
    <t>Eyelid, Conjunctival, and Orbital Tumors</t>
  </si>
  <si>
    <t>978-1-9751-4507-1</t>
  </si>
  <si>
    <t>01906619</t>
  </si>
  <si>
    <t>02196464</t>
  </si>
  <si>
    <t>1-4963-6754-5</t>
  </si>
  <si>
    <t>1-9751-7213-2</t>
  </si>
  <si>
    <t>978-1-4511-8520-1</t>
  </si>
  <si>
    <t>9th_Edition</t>
  </si>
  <si>
    <t>Merritt's Neurology</t>
  </si>
  <si>
    <t>978-1-9751-4481-4</t>
  </si>
  <si>
    <t>02211193</t>
  </si>
  <si>
    <t>Rehabilitation of the Spine</t>
  </si>
  <si>
    <t>978-1-4963-9805-5</t>
  </si>
  <si>
    <t>02211180</t>
  </si>
  <si>
    <t>02070805</t>
  </si>
  <si>
    <t>Clinical Medicine for Optometrists</t>
  </si>
  <si>
    <t>978-1-4963-8679-3</t>
  </si>
  <si>
    <t>Manual Medicine for the Primary Care Team</t>
  </si>
  <si>
    <t>978-1-4963-8485-0</t>
  </si>
  <si>
    <t>978-0-7817-9752-8</t>
  </si>
  <si>
    <t>Operative Techniques in Joint Reconstruction Surgery</t>
  </si>
  <si>
    <t>02097263</t>
  </si>
  <si>
    <t>978-1-4963-6685-6</t>
  </si>
  <si>
    <t>02070856</t>
  </si>
  <si>
    <t>Perez and Brady's Principles and Practice of Radiation Oncology</t>
  </si>
  <si>
    <t>Operative Techniques in Spine Surgery</t>
  </si>
  <si>
    <t>02250000</t>
  </si>
  <si>
    <t>1-9751-1333-0</t>
  </si>
  <si>
    <t>Fleisher &amp; Ludwig's 5-Minute Pediatric Emergency Medicine Consult</t>
  </si>
  <si>
    <t>02134428</t>
  </si>
  <si>
    <t>1-9751-1159-1</t>
  </si>
  <si>
    <t>978-1-4963-2514-3</t>
  </si>
  <si>
    <t>1-9751-4575-5</t>
  </si>
  <si>
    <t>978-1-9751-1660-6</t>
  </si>
  <si>
    <t>02238126</t>
  </si>
  <si>
    <t>Grossman &amp; Baim's Cardiac Catheterization, Angiography, and Intervention</t>
  </si>
  <si>
    <t>978-1-9751-3643-7</t>
  </si>
  <si>
    <t>02003489</t>
  </si>
  <si>
    <t>Lovell and Winter's Pediatric Orthopaedics</t>
  </si>
  <si>
    <t>36th_Edition</t>
  </si>
  <si>
    <t>02123219</t>
  </si>
  <si>
    <t>978-1-9751-2479-3</t>
  </si>
  <si>
    <t>978-1-9751-7210-7</t>
  </si>
  <si>
    <t>1-4963-4341-7</t>
  </si>
  <si>
    <t>1-4963-2615-6</t>
  </si>
  <si>
    <t>Fields Virology</t>
  </si>
  <si>
    <t>978-1-4963-8637-3</t>
  </si>
  <si>
    <t>978-1-4963-9973-1</t>
  </si>
  <si>
    <t>Critical Care Nursing Made Incredibly Easy!</t>
  </si>
  <si>
    <t>978-1-4511-1668-7</t>
  </si>
  <si>
    <t>1-9751-1348-9</t>
  </si>
  <si>
    <t>02200480</t>
  </si>
  <si>
    <t>978-1-4511-8976-6</t>
  </si>
  <si>
    <t>1-9751-7203-5</t>
  </si>
  <si>
    <t>1-4511-9013-1</t>
  </si>
  <si>
    <t>1-4963-9460-7</t>
  </si>
  <si>
    <t>Speroff's Clinical Gynecologic Endocrinology and Infertility</t>
  </si>
  <si>
    <t>01996194</t>
  </si>
  <si>
    <t>978-1-4511-9530-9</t>
  </si>
  <si>
    <t>1-9751-6201-3</t>
  </si>
  <si>
    <t>978-1-4963-5610-9</t>
  </si>
  <si>
    <t>Lippincott Manual of Nursing Practice</t>
  </si>
  <si>
    <t>1-4511-8871-4</t>
  </si>
  <si>
    <t>02249991</t>
  </si>
  <si>
    <t>Fischer's Mastery of Surgery</t>
  </si>
  <si>
    <t>Search All Journals@Ovid</t>
  </si>
  <si>
    <t>Radiologic Physics</t>
  </si>
  <si>
    <t>1-9751-0335-1</t>
  </si>
  <si>
    <t>978-1-4511-3045-4</t>
  </si>
  <si>
    <t>1-4511-8631-2</t>
  </si>
  <si>
    <t>1-4963-5610-1</t>
  </si>
  <si>
    <t>ISBN-13</t>
  </si>
  <si>
    <t>1-9751-1084-6</t>
  </si>
  <si>
    <t>1-4963-6738-3</t>
  </si>
  <si>
    <t>Modern Epidemiology</t>
  </si>
  <si>
    <t>02158038</t>
  </si>
  <si>
    <t>01641766</t>
  </si>
  <si>
    <t>978-1-4963-4341-3</t>
  </si>
  <si>
    <t>Irwin and Rippe's Intensive Care Medicine</t>
  </si>
  <si>
    <t>01996186</t>
  </si>
  <si>
    <t>1-4963-9823-8</t>
  </si>
  <si>
    <t>Let's Talk Vaccines</t>
  </si>
  <si>
    <t>978-1-9751-0904-2</t>
  </si>
  <si>
    <t>Moss and Adams' Heart Disease in Infants, Children, and Adolescents</t>
  </si>
  <si>
    <t>1-4963-2148-0</t>
  </si>
  <si>
    <t>1-4511-9522-2</t>
  </si>
  <si>
    <t>978-1-9751-1326-1</t>
  </si>
  <si>
    <t>978-1-9751-2734-3</t>
  </si>
  <si>
    <t>Mayhall's Hospital Epidemiology and Infection Prevention</t>
  </si>
  <si>
    <t>978-1-9751-6149-1</t>
  </si>
  <si>
    <t>Surgical Exposures in Orthopaedics</t>
  </si>
  <si>
    <t>Cardiac Nursing</t>
  </si>
  <si>
    <t>978-1-9751-8583-1</t>
  </si>
  <si>
    <t>978-1-9751-6201-6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</si>
</sst>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14" fontId="0" fillId="0" borderId="0" xfId="0" applyNumberFormat="1"/>
    <xf numFmtId="0" fontId="2" fillId="0" borderId="0" xfId="0" applyFont="1"/>
  </cellXfs>
  <cellStyles count="2">
    <cellStyle name="Hyperlink" xfId="1" builtinId="8"/>
    <cellStyle name="Normal" xfId="0" builtinId="0"/>
  </cellStyles>
  <dxfs count="4">
    <dxf>
      <font>
        <b/>
        <sz val="11"/>
        <color theme="1"/>
        <name val="Calibri"/>
        <family val="2"/>
        <scheme val="minor"/>
      </font>
    </dxf>
    <dxf>
      <numFmt numFmtId="164" formatCode="m/d/yyyy"/>
    </dxf>
    <dxf>
      <numFmt numFmtId="164" formatCode="m/d/yyyy"/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L219" totalsRowShown="0" headerRowDxfId="3" headerRowCellStyle="Normal">
  <autoFilter ref="A1:L219" xr:uid="{00000000-0009-0000-0100-000002000000}"/>
  <tableColumns count="12">
    <tableColumn id="1" xr3:uid="{00000000-0010-0000-0100-000001000000}" name="Book Title"/>
    <tableColumn id="2" xr3:uid="{00000000-0010-0000-0100-000002000000}" name="Beginning Date" dataDxfId="2" totalsRowDxfId="1" dataCellStyle="Normal" totalsRowCellStyle="Normal"/>
    <tableColumn id="3" xr3:uid="{00000000-0010-0000-0100-000003000000}" name="ISBN-13"/>
    <tableColumn id="4" xr3:uid="{00000000-0010-0000-0100-000004000000}" name="ISBN-10"/>
    <tableColumn id="5" xr3:uid="{00000000-0010-0000-0100-000005000000}" name="Publisher"/>
    <tableColumn id="6" xr3:uid="{00000000-0010-0000-0100-000006000000}" name="Edition"/>
    <tableColumn id="7" xr3:uid="{00000000-0010-0000-0100-000007000000}" name="Jumpstart" dataCellStyle="Hyperlink" totalsRowCellStyle="Hyperlink"/>
    <tableColumn id="8" xr3:uid="{00000000-0010-0000-0100-000008000000}" name="Product Name"/>
    <tableColumn id="9" xr3:uid="{00000000-0010-0000-0100-000009000000}" name="Prod Code"/>
    <tableColumn id="10" xr3:uid="{00000000-0010-0000-0100-00000A000000}" name="Order"/>
    <tableColumn id="11" xr3:uid="{00000000-0010-0000-0100-00000B000000}" name="OfferedOn"/>
    <tableColumn id="12" xr3:uid="{00000000-0010-0000-0100-00000C000000}" name="ShortC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7" totalsRowShown="0" headerRowDxfId="0" headerRowCellStyle="Normal">
  <autoFilter ref="A1:B7" xr:uid="{00000000-0009-0000-0100-000003000000}"/>
  <tableColumns count="2">
    <tableColumn id="1" xr3:uid="{00000000-0010-0000-0200-000001000000}" name="Title"/>
    <tableColumn id="2" xr3:uid="{00000000-0010-0000-0200-000002000000}" name="Jumpstart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219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54.7109375" customWidth="1"/>
    <col min="2" max="2" width="18.7109375" customWidth="1"/>
    <col min="3" max="3" width="19.7109375" customWidth="1"/>
    <col min="4" max="4" width="14.7109375" customWidth="1"/>
    <col min="5" max="5" width="44.7109375" customWidth="1"/>
    <col min="6" max="6" width="14.7109375" customWidth="1"/>
    <col min="7" max="7" width="64.7109375" customWidth="1"/>
    <col min="8" max="8" width="50.7109375" customWidth="1"/>
    <col min="9" max="9" width="15.7109375" customWidth="1"/>
    <col min="10" max="10" width="12.7109375" customWidth="1"/>
    <col min="11" max="12" width="19.7109375" customWidth="1"/>
  </cols>
  <sheetData>
    <row r="1" spans="1:12" x14ac:dyDescent="0.25">
      <c r="A1" s="3" t="s">
        <v>158</v>
      </c>
      <c r="B1" s="3" t="s">
        <v>378</v>
      </c>
      <c r="C1" s="3" t="s">
        <v>884</v>
      </c>
      <c r="D1" s="3" t="s">
        <v>760</v>
      </c>
      <c r="E1" s="3" t="s">
        <v>634</v>
      </c>
      <c r="F1" s="3" t="s">
        <v>332</v>
      </c>
      <c r="G1" s="3" t="s">
        <v>778</v>
      </c>
      <c r="H1" s="3" t="s">
        <v>200</v>
      </c>
      <c r="I1" s="3" t="s">
        <v>422</v>
      </c>
      <c r="J1" s="3" t="s">
        <v>609</v>
      </c>
      <c r="K1" s="3" t="s">
        <v>476</v>
      </c>
      <c r="L1" s="3" t="s">
        <v>21</v>
      </c>
    </row>
    <row r="2" spans="1:12" x14ac:dyDescent="0.25">
      <c r="A2" t="s">
        <v>319</v>
      </c>
      <c r="B2" s="2">
        <v>44712</v>
      </c>
      <c r="C2" t="s">
        <v>700</v>
      </c>
      <c r="D2" t="s">
        <v>384</v>
      </c>
      <c r="E2" t="s">
        <v>791</v>
      </c>
      <c r="F2" t="s">
        <v>800</v>
      </c>
      <c r="G2" s="1" t="str">
        <f>HYPERLINK("https://ovidsp.ovid.com/ovidweb.cgi?T=JS&amp;NEWS=n&amp;CSC=Y&amp;PAGE=booktext&amp;D=books&amp;AN=02250010$&amp;XPATH=/PG(0)&amp;EPUB=Y","https://ovidsp.ovid.com/ovidweb.cgi?T=JS&amp;NEWS=n&amp;CSC=Y&amp;PAGE=booktext&amp;D=books&amp;AN=02250010$&amp;XPATH=/PG(0)&amp;EPUB=Y")</f>
        <v>https://ovidsp.ovid.com/ovidweb.cgi?T=JS&amp;NEWS=n&amp;CSC=Y&amp;PAGE=booktext&amp;D=books&amp;AN=02250010$&amp;XPATH=/PG(0)&amp;EPUB=Y</v>
      </c>
      <c r="H2" t="s">
        <v>752</v>
      </c>
      <c r="I2" t="s">
        <v>236</v>
      </c>
      <c r="J2">
        <v>1335017</v>
      </c>
      <c r="K2" t="s">
        <v>633</v>
      </c>
      <c r="L2" t="s">
        <v>710</v>
      </c>
    </row>
    <row r="3" spans="1:12" x14ac:dyDescent="0.25">
      <c r="A3" t="s">
        <v>339</v>
      </c>
      <c r="B3" s="2">
        <v>44712</v>
      </c>
      <c r="C3" t="s">
        <v>300</v>
      </c>
      <c r="D3" t="s">
        <v>255</v>
      </c>
      <c r="E3" t="s">
        <v>791</v>
      </c>
      <c r="F3" t="s">
        <v>569</v>
      </c>
      <c r="G3" s="1" t="str">
        <f>HYPERLINK("https://ovidsp.ovid.com/ovidweb.cgi?T=JS&amp;NEWS=n&amp;CSC=Y&amp;PAGE=booktext&amp;D=books&amp;AN=02091962$&amp;XPATH=/PG(0)&amp;EPUB=Y","https://ovidsp.ovid.com/ovidweb.cgi?T=JS&amp;NEWS=n&amp;CSC=Y&amp;PAGE=booktext&amp;D=books&amp;AN=02091962$&amp;XPATH=/PG(0)&amp;EPUB=Y")</f>
        <v>https://ovidsp.ovid.com/ovidweb.cgi?T=JS&amp;NEWS=n&amp;CSC=Y&amp;PAGE=booktext&amp;D=books&amp;AN=02091962$&amp;XPATH=/PG(0)&amp;EPUB=Y</v>
      </c>
      <c r="H3" t="s">
        <v>752</v>
      </c>
      <c r="I3" t="s">
        <v>236</v>
      </c>
      <c r="J3">
        <v>1335017</v>
      </c>
      <c r="K3" t="s">
        <v>671</v>
      </c>
      <c r="L3" t="s">
        <v>28</v>
      </c>
    </row>
    <row r="4" spans="1:12" x14ac:dyDescent="0.25">
      <c r="A4" t="s">
        <v>516</v>
      </c>
      <c r="B4" s="2">
        <v>44712</v>
      </c>
      <c r="C4" t="s">
        <v>758</v>
      </c>
      <c r="D4" t="s">
        <v>763</v>
      </c>
      <c r="E4" t="s">
        <v>791</v>
      </c>
      <c r="F4" t="s">
        <v>230</v>
      </c>
      <c r="G4" s="1" t="str">
        <f>HYPERLINK("https://ovidsp.ovid.com/ovidweb.cgi?T=JS&amp;NEWS=n&amp;CSC=Y&amp;PAGE=booktext&amp;D=books&amp;AN=02123219$&amp;XPATH=/PG(0)&amp;EPUB=Y","https://ovidsp.ovid.com/ovidweb.cgi?T=JS&amp;NEWS=n&amp;CSC=Y&amp;PAGE=booktext&amp;D=books&amp;AN=02123219$&amp;XPATH=/PG(0)&amp;EPUB=Y")</f>
        <v>https://ovidsp.ovid.com/ovidweb.cgi?T=JS&amp;NEWS=n&amp;CSC=Y&amp;PAGE=booktext&amp;D=books&amp;AN=02123219$&amp;XPATH=/PG(0)&amp;EPUB=Y</v>
      </c>
      <c r="H4" t="s">
        <v>752</v>
      </c>
      <c r="I4" t="s">
        <v>236</v>
      </c>
      <c r="J4">
        <v>1335017</v>
      </c>
      <c r="K4" t="s">
        <v>633</v>
      </c>
      <c r="L4" t="s">
        <v>853</v>
      </c>
    </row>
    <row r="5" spans="1:12" x14ac:dyDescent="0.25">
      <c r="A5" t="s">
        <v>40</v>
      </c>
      <c r="B5" s="2">
        <v>44712</v>
      </c>
      <c r="C5" t="s">
        <v>390</v>
      </c>
      <c r="D5" t="s">
        <v>642</v>
      </c>
      <c r="E5" t="s">
        <v>791</v>
      </c>
      <c r="F5" t="s">
        <v>81</v>
      </c>
      <c r="G5" s="1" t="str">
        <f>HYPERLINK("https://ovidsp.ovid.com/ovidweb.cgi?T=JS&amp;NEWS=n&amp;CSC=Y&amp;PAGE=booktext&amp;D=books&amp;AN=02070851$&amp;XPATH=/PG(0)&amp;EPUB=Y","https://ovidsp.ovid.com/ovidweb.cgi?T=JS&amp;NEWS=n&amp;CSC=Y&amp;PAGE=booktext&amp;D=books&amp;AN=02070851$&amp;XPATH=/PG(0)&amp;EPUB=Y")</f>
        <v>https://ovidsp.ovid.com/ovidweb.cgi?T=JS&amp;NEWS=n&amp;CSC=Y&amp;PAGE=booktext&amp;D=books&amp;AN=02070851$&amp;XPATH=/PG(0)&amp;EPUB=Y</v>
      </c>
      <c r="H5" t="s">
        <v>752</v>
      </c>
      <c r="I5" t="s">
        <v>236</v>
      </c>
      <c r="J5">
        <v>1335017</v>
      </c>
      <c r="K5" t="s">
        <v>671</v>
      </c>
      <c r="L5" t="s">
        <v>585</v>
      </c>
    </row>
    <row r="6" spans="1:12" x14ac:dyDescent="0.25">
      <c r="A6" t="s">
        <v>330</v>
      </c>
      <c r="B6" s="2">
        <v>44712</v>
      </c>
      <c r="C6" t="s">
        <v>370</v>
      </c>
      <c r="D6" t="s">
        <v>241</v>
      </c>
      <c r="E6" t="s">
        <v>791</v>
      </c>
      <c r="F6" t="s">
        <v>586</v>
      </c>
      <c r="G6" s="1" t="str">
        <f>HYPERLINK("https://ovidsp.ovid.com/ovidweb.cgi?T=JS&amp;NEWS=n&amp;CSC=Y&amp;PAGE=booktext&amp;D=books&amp;AN=02260701$&amp;XPATH=/PG(0)&amp;EPUB=Y","https://ovidsp.ovid.com/ovidweb.cgi?T=JS&amp;NEWS=n&amp;CSC=Y&amp;PAGE=booktext&amp;D=books&amp;AN=02260701$&amp;XPATH=/PG(0)&amp;EPUB=Y")</f>
        <v>https://ovidsp.ovid.com/ovidweb.cgi?T=JS&amp;NEWS=n&amp;CSC=Y&amp;PAGE=booktext&amp;D=books&amp;AN=02260701$&amp;XPATH=/PG(0)&amp;EPUB=Y</v>
      </c>
      <c r="H6" t="s">
        <v>752</v>
      </c>
      <c r="I6" t="s">
        <v>236</v>
      </c>
      <c r="J6">
        <v>1335017</v>
      </c>
      <c r="K6" t="s">
        <v>633</v>
      </c>
      <c r="L6" t="s">
        <v>109</v>
      </c>
    </row>
    <row r="7" spans="1:12" x14ac:dyDescent="0.25">
      <c r="A7" t="s">
        <v>478</v>
      </c>
      <c r="B7" s="2">
        <v>44712</v>
      </c>
      <c r="C7" t="s">
        <v>222</v>
      </c>
      <c r="D7" t="s">
        <v>146</v>
      </c>
      <c r="E7" t="s">
        <v>791</v>
      </c>
      <c r="F7" t="s">
        <v>435</v>
      </c>
      <c r="G7" s="1" t="str">
        <f>HYPERLINK("https://ovidsp.ovid.com/ovidweb.cgi?T=JS&amp;NEWS=n&amp;CSC=Y&amp;PAGE=booktext&amp;D=books&amp;AN=02003489$&amp;XPATH=/PG(0)&amp;EPUB=Y","https://ovidsp.ovid.com/ovidweb.cgi?T=JS&amp;NEWS=n&amp;CSC=Y&amp;PAGE=booktext&amp;D=books&amp;AN=02003489$&amp;XPATH=/PG(0)&amp;EPUB=Y")</f>
        <v>https://ovidsp.ovid.com/ovidweb.cgi?T=JS&amp;NEWS=n&amp;CSC=Y&amp;PAGE=booktext&amp;D=books&amp;AN=02003489$&amp;XPATH=/PG(0)&amp;EPUB=Y</v>
      </c>
      <c r="H7" t="s">
        <v>752</v>
      </c>
      <c r="I7" t="s">
        <v>236</v>
      </c>
      <c r="J7">
        <v>1335017</v>
      </c>
      <c r="K7" t="s">
        <v>671</v>
      </c>
      <c r="L7" t="s">
        <v>850</v>
      </c>
    </row>
    <row r="8" spans="1:12" x14ac:dyDescent="0.25">
      <c r="A8" t="s">
        <v>275</v>
      </c>
      <c r="B8" s="2">
        <v>44712</v>
      </c>
      <c r="C8" t="s">
        <v>314</v>
      </c>
      <c r="D8" t="s">
        <v>556</v>
      </c>
      <c r="E8" t="s">
        <v>791</v>
      </c>
      <c r="F8" t="s">
        <v>655</v>
      </c>
      <c r="G8" s="1" t="str">
        <f>HYPERLINK("https://ovidsp.ovid.com/ovidweb.cgi?T=JS&amp;NEWS=n&amp;CSC=Y&amp;PAGE=booktext&amp;D=books&amp;AN=02163061$&amp;XPATH=/PG(0)&amp;EPUB=Y","https://ovidsp.ovid.com/ovidweb.cgi?T=JS&amp;NEWS=n&amp;CSC=Y&amp;PAGE=booktext&amp;D=books&amp;AN=02163061$&amp;XPATH=/PG(0)&amp;EPUB=Y")</f>
        <v>https://ovidsp.ovid.com/ovidweb.cgi?T=JS&amp;NEWS=n&amp;CSC=Y&amp;PAGE=booktext&amp;D=books&amp;AN=02163061$&amp;XPATH=/PG(0)&amp;EPUB=Y</v>
      </c>
      <c r="H8" t="s">
        <v>752</v>
      </c>
      <c r="I8" t="s">
        <v>236</v>
      </c>
      <c r="J8">
        <v>1335017</v>
      </c>
      <c r="K8" t="s">
        <v>633</v>
      </c>
      <c r="L8" t="s">
        <v>588</v>
      </c>
    </row>
    <row r="9" spans="1:12" x14ac:dyDescent="0.25">
      <c r="A9" t="s">
        <v>216</v>
      </c>
      <c r="B9" s="2">
        <v>44712</v>
      </c>
      <c r="C9" t="s">
        <v>261</v>
      </c>
      <c r="D9" t="s">
        <v>415</v>
      </c>
      <c r="E9" t="s">
        <v>791</v>
      </c>
      <c r="F9" t="s">
        <v>230</v>
      </c>
      <c r="G9" s="1" t="str">
        <f>HYPERLINK("https://ovidsp.ovid.com/ovidweb.cgi?T=JS&amp;NEWS=n&amp;CSC=Y&amp;PAGE=booktext&amp;D=books&amp;AN=02091978$&amp;XPATH=/PG(0)&amp;EPUB=Y","https://ovidsp.ovid.com/ovidweb.cgi?T=JS&amp;NEWS=n&amp;CSC=Y&amp;PAGE=booktext&amp;D=books&amp;AN=02091978$&amp;XPATH=/PG(0)&amp;EPUB=Y")</f>
        <v>https://ovidsp.ovid.com/ovidweb.cgi?T=JS&amp;NEWS=n&amp;CSC=Y&amp;PAGE=booktext&amp;D=books&amp;AN=02091978$&amp;XPATH=/PG(0)&amp;EPUB=Y</v>
      </c>
      <c r="H9" t="s">
        <v>752</v>
      </c>
      <c r="I9" t="s">
        <v>236</v>
      </c>
      <c r="J9">
        <v>1335017</v>
      </c>
      <c r="K9" t="s">
        <v>633</v>
      </c>
      <c r="L9" t="s">
        <v>538</v>
      </c>
    </row>
    <row r="10" spans="1:12" x14ac:dyDescent="0.25">
      <c r="A10" t="s">
        <v>744</v>
      </c>
      <c r="B10" s="2">
        <v>44712</v>
      </c>
      <c r="C10" t="s">
        <v>279</v>
      </c>
      <c r="D10" t="s">
        <v>436</v>
      </c>
      <c r="E10" t="s">
        <v>791</v>
      </c>
      <c r="F10" t="s">
        <v>81</v>
      </c>
      <c r="G10" s="1" t="str">
        <f>HYPERLINK("https://ovidsp.ovid.com/ovidweb.cgi?T=JS&amp;NEWS=n&amp;CSC=Y&amp;PAGE=booktext&amp;D=books&amp;AN=02148812$&amp;XPATH=/PG(0)&amp;EPUB=Y","https://ovidsp.ovid.com/ovidweb.cgi?T=JS&amp;NEWS=n&amp;CSC=Y&amp;PAGE=booktext&amp;D=books&amp;AN=02148812$&amp;XPATH=/PG(0)&amp;EPUB=Y")</f>
        <v>https://ovidsp.ovid.com/ovidweb.cgi?T=JS&amp;NEWS=n&amp;CSC=Y&amp;PAGE=booktext&amp;D=books&amp;AN=02148812$&amp;XPATH=/PG(0)&amp;EPUB=Y</v>
      </c>
      <c r="H10" t="s">
        <v>752</v>
      </c>
      <c r="I10" t="s">
        <v>236</v>
      </c>
      <c r="J10">
        <v>1335017</v>
      </c>
      <c r="K10" t="s">
        <v>633</v>
      </c>
      <c r="L10" t="s">
        <v>207</v>
      </c>
    </row>
    <row r="11" spans="1:12" x14ac:dyDescent="0.25">
      <c r="A11" t="s">
        <v>91</v>
      </c>
      <c r="B11" s="2">
        <v>44712</v>
      </c>
      <c r="C11" t="s">
        <v>502</v>
      </c>
      <c r="D11" t="s">
        <v>27</v>
      </c>
      <c r="E11" t="s">
        <v>791</v>
      </c>
      <c r="F11" t="s">
        <v>435</v>
      </c>
      <c r="G11" s="1" t="str">
        <f>HYPERLINK("https://ovidsp.ovid.com/ovidweb.cgi?T=JS&amp;NEWS=n&amp;CSC=Y&amp;PAGE=booktext&amp;D=books&amp;AN=01833046$&amp;XPATH=/PG(0)&amp;EPUB=Y","https://ovidsp.ovid.com/ovidweb.cgi?T=JS&amp;NEWS=n&amp;CSC=Y&amp;PAGE=booktext&amp;D=books&amp;AN=01833046$&amp;XPATH=/PG(0)&amp;EPUB=Y")</f>
        <v>https://ovidsp.ovid.com/ovidweb.cgi?T=JS&amp;NEWS=n&amp;CSC=Y&amp;PAGE=booktext&amp;D=books&amp;AN=01833046$&amp;XPATH=/PG(0)&amp;EPUB=Y</v>
      </c>
      <c r="H11" t="s">
        <v>752</v>
      </c>
      <c r="I11" t="s">
        <v>236</v>
      </c>
      <c r="J11">
        <v>1335017</v>
      </c>
      <c r="K11" t="s">
        <v>633</v>
      </c>
      <c r="L11" t="s">
        <v>127</v>
      </c>
    </row>
    <row r="12" spans="1:12" x14ac:dyDescent="0.25">
      <c r="A12" t="s">
        <v>91</v>
      </c>
      <c r="B12" s="2">
        <v>44712</v>
      </c>
      <c r="C12" t="s">
        <v>44</v>
      </c>
      <c r="D12" t="s">
        <v>817</v>
      </c>
      <c r="E12" t="s">
        <v>791</v>
      </c>
      <c r="F12" t="s">
        <v>435</v>
      </c>
      <c r="G12" s="1" t="str">
        <f>HYPERLINK("https://ovidsp.ovid.com/ovidweb.cgi?T=JS&amp;NEWS=n&amp;CSC=Y&amp;PAGE=booktext&amp;D=books&amp;AN=02107286$&amp;XPATH=/PG(0)&amp;EPUB=Y","https://ovidsp.ovid.com/ovidweb.cgi?T=JS&amp;NEWS=n&amp;CSC=Y&amp;PAGE=booktext&amp;D=books&amp;AN=02107286$&amp;XPATH=/PG(0)&amp;EPUB=Y")</f>
        <v>https://ovidsp.ovid.com/ovidweb.cgi?T=JS&amp;NEWS=n&amp;CSC=Y&amp;PAGE=booktext&amp;D=books&amp;AN=02107286$&amp;XPATH=/PG(0)&amp;EPUB=Y</v>
      </c>
      <c r="H12" t="s">
        <v>752</v>
      </c>
      <c r="I12" t="s">
        <v>236</v>
      </c>
      <c r="J12">
        <v>1335017</v>
      </c>
      <c r="K12" t="s">
        <v>633</v>
      </c>
      <c r="L12" t="s">
        <v>251</v>
      </c>
    </row>
    <row r="13" spans="1:12" x14ac:dyDescent="0.25">
      <c r="A13" t="s">
        <v>488</v>
      </c>
      <c r="B13" s="2">
        <v>44712</v>
      </c>
      <c r="C13" t="s">
        <v>802</v>
      </c>
      <c r="D13" t="s">
        <v>93</v>
      </c>
      <c r="E13" t="s">
        <v>791</v>
      </c>
      <c r="F13" t="s">
        <v>435</v>
      </c>
      <c r="G13" s="1" t="str">
        <f>HYPERLINK("https://ovidsp.ovid.com/ovidweb.cgi?T=JS&amp;NEWS=n&amp;CSC=Y&amp;PAGE=booktext&amp;D=books&amp;AN=02200468$&amp;XPATH=/PG(0)&amp;EPUB=Y","https://ovidsp.ovid.com/ovidweb.cgi?T=JS&amp;NEWS=n&amp;CSC=Y&amp;PAGE=booktext&amp;D=books&amp;AN=02200468$&amp;XPATH=/PG(0)&amp;EPUB=Y")</f>
        <v>https://ovidsp.ovid.com/ovidweb.cgi?T=JS&amp;NEWS=n&amp;CSC=Y&amp;PAGE=booktext&amp;D=books&amp;AN=02200468$&amp;XPATH=/PG(0)&amp;EPUB=Y</v>
      </c>
      <c r="H13" t="s">
        <v>752</v>
      </c>
      <c r="I13" t="s">
        <v>236</v>
      </c>
      <c r="J13">
        <v>1335017</v>
      </c>
      <c r="K13" t="s">
        <v>633</v>
      </c>
      <c r="L13" t="s">
        <v>608</v>
      </c>
    </row>
    <row r="14" spans="1:12" x14ac:dyDescent="0.25">
      <c r="A14" t="s">
        <v>270</v>
      </c>
      <c r="B14" s="2">
        <v>44712</v>
      </c>
      <c r="C14" t="s">
        <v>162</v>
      </c>
      <c r="D14" t="s">
        <v>659</v>
      </c>
      <c r="E14" t="s">
        <v>791</v>
      </c>
      <c r="F14" t="s">
        <v>81</v>
      </c>
      <c r="G14" s="1" t="str">
        <f>HYPERLINK("https://ovidsp.ovid.com/ovidweb.cgi?T=JS&amp;NEWS=n&amp;CSC=Y&amp;PAGE=booktext&amp;D=books&amp;AN=02029590$&amp;XPATH=/PG(0)&amp;EPUB=Y","https://ovidsp.ovid.com/ovidweb.cgi?T=JS&amp;NEWS=n&amp;CSC=Y&amp;PAGE=booktext&amp;D=books&amp;AN=02029590$&amp;XPATH=/PG(0)&amp;EPUB=Y")</f>
        <v>https://ovidsp.ovid.com/ovidweb.cgi?T=JS&amp;NEWS=n&amp;CSC=Y&amp;PAGE=booktext&amp;D=books&amp;AN=02029590$&amp;XPATH=/PG(0)&amp;EPUB=Y</v>
      </c>
      <c r="H14" t="s">
        <v>752</v>
      </c>
      <c r="I14" t="s">
        <v>236</v>
      </c>
      <c r="J14">
        <v>1335017</v>
      </c>
      <c r="K14" t="s">
        <v>633</v>
      </c>
      <c r="L14" t="s">
        <v>785</v>
      </c>
    </row>
    <row r="15" spans="1:12" x14ac:dyDescent="0.25">
      <c r="A15" t="s">
        <v>107</v>
      </c>
      <c r="B15" s="2">
        <v>44712</v>
      </c>
      <c r="C15" t="s">
        <v>385</v>
      </c>
      <c r="D15" t="s">
        <v>382</v>
      </c>
      <c r="E15" t="s">
        <v>791</v>
      </c>
      <c r="F15" t="s">
        <v>81</v>
      </c>
      <c r="G15" s="1" t="str">
        <f>HYPERLINK("https://ovidsp.ovid.com/ovidweb.cgi?T=JS&amp;NEWS=n&amp;CSC=Y&amp;PAGE=booktext&amp;D=books&amp;AN=01996194$&amp;XPATH=/PG(0)&amp;EPUB=Y","https://ovidsp.ovid.com/ovidweb.cgi?T=JS&amp;NEWS=n&amp;CSC=Y&amp;PAGE=booktext&amp;D=books&amp;AN=01996194$&amp;XPATH=/PG(0)&amp;EPUB=Y")</f>
        <v>https://ovidsp.ovid.com/ovidweb.cgi?T=JS&amp;NEWS=n&amp;CSC=Y&amp;PAGE=booktext&amp;D=books&amp;AN=01996194$&amp;XPATH=/PG(0)&amp;EPUB=Y</v>
      </c>
      <c r="H15" t="s">
        <v>752</v>
      </c>
      <c r="I15" t="s">
        <v>236</v>
      </c>
      <c r="J15">
        <v>1335017</v>
      </c>
      <c r="K15" t="s">
        <v>671</v>
      </c>
      <c r="L15" t="s">
        <v>870</v>
      </c>
    </row>
    <row r="16" spans="1:12" x14ac:dyDescent="0.25">
      <c r="A16" t="s">
        <v>387</v>
      </c>
      <c r="B16" s="2">
        <v>44712</v>
      </c>
      <c r="C16" t="s">
        <v>92</v>
      </c>
      <c r="D16" t="s">
        <v>893</v>
      </c>
      <c r="E16" t="s">
        <v>791</v>
      </c>
      <c r="F16" t="s">
        <v>551</v>
      </c>
      <c r="G16" s="1" t="str">
        <f>HYPERLINK("https://ovidsp.ovid.com/ovidweb.cgi?T=JS&amp;NEWS=n&amp;CSC=Y&amp;PAGE=booktext&amp;D=books&amp;AN=02174555$&amp;XPATH=/PG(0)&amp;EPUB=Y","https://ovidsp.ovid.com/ovidweb.cgi?T=JS&amp;NEWS=n&amp;CSC=Y&amp;PAGE=booktext&amp;D=books&amp;AN=02174555$&amp;XPATH=/PG(0)&amp;EPUB=Y")</f>
        <v>https://ovidsp.ovid.com/ovidweb.cgi?T=JS&amp;NEWS=n&amp;CSC=Y&amp;PAGE=booktext&amp;D=books&amp;AN=02174555$&amp;XPATH=/PG(0)&amp;EPUB=Y</v>
      </c>
      <c r="H16" t="s">
        <v>752</v>
      </c>
      <c r="I16" t="s">
        <v>236</v>
      </c>
      <c r="J16">
        <v>1335017</v>
      </c>
      <c r="K16" t="s">
        <v>633</v>
      </c>
      <c r="L16" t="s">
        <v>570</v>
      </c>
    </row>
    <row r="17" spans="1:12" x14ac:dyDescent="0.25">
      <c r="A17" t="s">
        <v>679</v>
      </c>
      <c r="B17" s="2">
        <v>44712</v>
      </c>
      <c r="C17" t="s">
        <v>812</v>
      </c>
      <c r="D17" t="s">
        <v>137</v>
      </c>
      <c r="E17" t="s">
        <v>791</v>
      </c>
      <c r="F17" t="s">
        <v>328</v>
      </c>
      <c r="G17" s="1" t="str">
        <f>HYPERLINK("https://ovidsp.ovid.com/ovidweb.cgi?T=JS&amp;NEWS=n&amp;CSC=Y&amp;PAGE=booktext&amp;D=books&amp;AN=02196462$&amp;XPATH=/PG(0)&amp;EPUB=Y","https://ovidsp.ovid.com/ovidweb.cgi?T=JS&amp;NEWS=n&amp;CSC=Y&amp;PAGE=booktext&amp;D=books&amp;AN=02196462$&amp;XPATH=/PG(0)&amp;EPUB=Y")</f>
        <v>https://ovidsp.ovid.com/ovidweb.cgi?T=JS&amp;NEWS=n&amp;CSC=Y&amp;PAGE=booktext&amp;D=books&amp;AN=02196462$&amp;XPATH=/PG(0)&amp;EPUB=Y</v>
      </c>
      <c r="H17" t="s">
        <v>752</v>
      </c>
      <c r="I17" t="s">
        <v>236</v>
      </c>
      <c r="J17">
        <v>1335017</v>
      </c>
      <c r="K17" t="s">
        <v>633</v>
      </c>
      <c r="L17" t="s">
        <v>456</v>
      </c>
    </row>
    <row r="18" spans="1:12" x14ac:dyDescent="0.25">
      <c r="A18" t="s">
        <v>46</v>
      </c>
      <c r="B18" s="2">
        <v>44712</v>
      </c>
      <c r="C18" t="s">
        <v>621</v>
      </c>
      <c r="D18" t="s">
        <v>196</v>
      </c>
      <c r="E18" t="s">
        <v>791</v>
      </c>
      <c r="F18" t="s">
        <v>586</v>
      </c>
      <c r="G18" s="1" t="str">
        <f>HYPERLINK("https://ovidsp.ovid.com/ovidweb.cgi?T=JS&amp;NEWS=n&amp;CSC=Y&amp;PAGE=booktext&amp;D=books&amp;AN=02070805$&amp;XPATH=/PG(0)&amp;EPUB=Y","https://ovidsp.ovid.com/ovidweb.cgi?T=JS&amp;NEWS=n&amp;CSC=Y&amp;PAGE=booktext&amp;D=books&amp;AN=02070805$&amp;XPATH=/PG(0)&amp;EPUB=Y")</f>
        <v>https://ovidsp.ovid.com/ovidweb.cgi?T=JS&amp;NEWS=n&amp;CSC=Y&amp;PAGE=booktext&amp;D=books&amp;AN=02070805$&amp;XPATH=/PG(0)&amp;EPUB=Y</v>
      </c>
      <c r="H18" t="s">
        <v>752</v>
      </c>
      <c r="I18" t="s">
        <v>236</v>
      </c>
      <c r="J18">
        <v>1335017</v>
      </c>
      <c r="K18" t="s">
        <v>671</v>
      </c>
      <c r="L18" t="s">
        <v>827</v>
      </c>
    </row>
    <row r="19" spans="1:12" x14ac:dyDescent="0.25">
      <c r="A19" t="s">
        <v>55</v>
      </c>
      <c r="B19" s="2">
        <v>44712</v>
      </c>
      <c r="C19" t="s">
        <v>769</v>
      </c>
      <c r="D19" t="s">
        <v>662</v>
      </c>
      <c r="E19" t="s">
        <v>791</v>
      </c>
      <c r="F19" t="s">
        <v>551</v>
      </c>
      <c r="G19" s="1" t="str">
        <f>HYPERLINK("https://ovidsp.ovid.com/ovidweb.cgi?T=JS&amp;NEWS=n&amp;CSC=Y&amp;PAGE=booktext&amp;D=books&amp;AN=02060352$&amp;XPATH=/PG(0)&amp;EPUB=Y","https://ovidsp.ovid.com/ovidweb.cgi?T=JS&amp;NEWS=n&amp;CSC=Y&amp;PAGE=booktext&amp;D=books&amp;AN=02060352$&amp;XPATH=/PG(0)&amp;EPUB=Y")</f>
        <v>https://ovidsp.ovid.com/ovidweb.cgi?T=JS&amp;NEWS=n&amp;CSC=Y&amp;PAGE=booktext&amp;D=books&amp;AN=02060352$&amp;XPATH=/PG(0)&amp;EPUB=Y</v>
      </c>
      <c r="H19" t="s">
        <v>752</v>
      </c>
      <c r="I19" t="s">
        <v>236</v>
      </c>
      <c r="J19">
        <v>1335017</v>
      </c>
      <c r="K19" t="s">
        <v>633</v>
      </c>
      <c r="L19" t="s">
        <v>638</v>
      </c>
    </row>
    <row r="20" spans="1:12" x14ac:dyDescent="0.25">
      <c r="A20" t="s">
        <v>457</v>
      </c>
      <c r="B20" s="2">
        <v>44712</v>
      </c>
      <c r="C20" t="s">
        <v>151</v>
      </c>
      <c r="D20" t="s">
        <v>701</v>
      </c>
      <c r="E20" t="s">
        <v>791</v>
      </c>
      <c r="F20" t="s">
        <v>81</v>
      </c>
      <c r="G20" s="1" t="str">
        <f>HYPERLINK("https://ovidsp.ovid.com/ovidweb.cgi?T=JS&amp;NEWS=n&amp;CSC=Y&amp;PAGE=booktext&amp;D=books&amp;AN=01974528$&amp;XPATH=/PG(0)&amp;EPUB=Y","https://ovidsp.ovid.com/ovidweb.cgi?T=JS&amp;NEWS=n&amp;CSC=Y&amp;PAGE=booktext&amp;D=books&amp;AN=01974528$&amp;XPATH=/PG(0)&amp;EPUB=Y")</f>
        <v>https://ovidsp.ovid.com/ovidweb.cgi?T=JS&amp;NEWS=n&amp;CSC=Y&amp;PAGE=booktext&amp;D=books&amp;AN=01974528$&amp;XPATH=/PG(0)&amp;EPUB=Y</v>
      </c>
      <c r="H20" t="s">
        <v>752</v>
      </c>
      <c r="I20" t="s">
        <v>236</v>
      </c>
      <c r="J20">
        <v>1335017</v>
      </c>
      <c r="K20" t="s">
        <v>633</v>
      </c>
      <c r="L20" t="s">
        <v>4</v>
      </c>
    </row>
    <row r="21" spans="1:12" x14ac:dyDescent="0.25">
      <c r="A21" t="s">
        <v>582</v>
      </c>
      <c r="B21" s="2">
        <v>44712</v>
      </c>
      <c r="C21" t="s">
        <v>412</v>
      </c>
      <c r="D21" t="s">
        <v>393</v>
      </c>
      <c r="E21" t="s">
        <v>791</v>
      </c>
      <c r="F21" t="s">
        <v>551</v>
      </c>
      <c r="G21" s="1" t="str">
        <f>HYPERLINK("https://ovidsp.ovid.com/ovidweb.cgi?T=JS&amp;NEWS=n&amp;CSC=Y&amp;PAGE=booktext&amp;D=books&amp;AN=02097252$&amp;XPATH=/PG(0)&amp;EPUB=Y","https://ovidsp.ovid.com/ovidweb.cgi?T=JS&amp;NEWS=n&amp;CSC=Y&amp;PAGE=booktext&amp;D=books&amp;AN=02097252$&amp;XPATH=/PG(0)&amp;EPUB=Y")</f>
        <v>https://ovidsp.ovid.com/ovidweb.cgi?T=JS&amp;NEWS=n&amp;CSC=Y&amp;PAGE=booktext&amp;D=books&amp;AN=02097252$&amp;XPATH=/PG(0)&amp;EPUB=Y</v>
      </c>
      <c r="H21" t="s">
        <v>752</v>
      </c>
      <c r="I21" t="s">
        <v>236</v>
      </c>
      <c r="J21">
        <v>1335017</v>
      </c>
      <c r="K21" t="s">
        <v>671</v>
      </c>
      <c r="L21" t="s">
        <v>565</v>
      </c>
    </row>
    <row r="22" spans="1:12" x14ac:dyDescent="0.25">
      <c r="A22" t="s">
        <v>473</v>
      </c>
      <c r="B22" s="2">
        <v>44712</v>
      </c>
      <c r="C22" t="s">
        <v>269</v>
      </c>
      <c r="D22" t="s">
        <v>886</v>
      </c>
      <c r="E22" t="s">
        <v>791</v>
      </c>
      <c r="F22" t="s">
        <v>551</v>
      </c>
      <c r="G22" s="1" t="str">
        <f>HYPERLINK("https://ovidsp.ovid.com/ovidweb.cgi?T=JS&amp;NEWS=n&amp;CSC=Y&amp;PAGE=booktext&amp;D=books&amp;AN=02097253$&amp;XPATH=/PG(0)&amp;EPUB=Y","https://ovidsp.ovid.com/ovidweb.cgi?T=JS&amp;NEWS=n&amp;CSC=Y&amp;PAGE=booktext&amp;D=books&amp;AN=02097253$&amp;XPATH=/PG(0)&amp;EPUB=Y")</f>
        <v>https://ovidsp.ovid.com/ovidweb.cgi?T=JS&amp;NEWS=n&amp;CSC=Y&amp;PAGE=booktext&amp;D=books&amp;AN=02097253$&amp;XPATH=/PG(0)&amp;EPUB=Y</v>
      </c>
      <c r="H22" t="s">
        <v>752</v>
      </c>
      <c r="I22" t="s">
        <v>236</v>
      </c>
      <c r="J22">
        <v>1335017</v>
      </c>
      <c r="K22" t="s">
        <v>671</v>
      </c>
      <c r="L22" t="s">
        <v>238</v>
      </c>
    </row>
    <row r="23" spans="1:12" x14ac:dyDescent="0.25">
      <c r="A23" t="s">
        <v>37</v>
      </c>
      <c r="B23" s="2">
        <v>44712</v>
      </c>
      <c r="C23" t="s">
        <v>529</v>
      </c>
      <c r="D23" t="s">
        <v>660</v>
      </c>
      <c r="E23" t="s">
        <v>791</v>
      </c>
      <c r="F23" t="s">
        <v>645</v>
      </c>
      <c r="G23" s="1" t="str">
        <f>HYPERLINK("https://ovidsp.ovid.com/ovidweb.cgi?T=JS&amp;NEWS=n&amp;CSC=Y&amp;PAGE=booktext&amp;D=books&amp;AN=02238389$&amp;XPATH=/PG(0)&amp;EPUB=Y","https://ovidsp.ovid.com/ovidweb.cgi?T=JS&amp;NEWS=n&amp;CSC=Y&amp;PAGE=booktext&amp;D=books&amp;AN=02238389$&amp;XPATH=/PG(0)&amp;EPUB=Y")</f>
        <v>https://ovidsp.ovid.com/ovidweb.cgi?T=JS&amp;NEWS=n&amp;CSC=Y&amp;PAGE=booktext&amp;D=books&amp;AN=02238389$&amp;XPATH=/PG(0)&amp;EPUB=Y</v>
      </c>
      <c r="H23" t="s">
        <v>752</v>
      </c>
      <c r="I23" t="s">
        <v>236</v>
      </c>
      <c r="J23">
        <v>1335017</v>
      </c>
      <c r="K23" t="s">
        <v>671</v>
      </c>
      <c r="L23" t="s">
        <v>691</v>
      </c>
    </row>
    <row r="24" spans="1:12" x14ac:dyDescent="0.25">
      <c r="A24" t="s">
        <v>394</v>
      </c>
      <c r="B24" s="2">
        <v>44712</v>
      </c>
      <c r="C24" t="s">
        <v>267</v>
      </c>
      <c r="D24" t="s">
        <v>460</v>
      </c>
      <c r="E24" t="s">
        <v>791</v>
      </c>
      <c r="F24" t="s">
        <v>655</v>
      </c>
      <c r="G24" s="1" t="str">
        <f>HYPERLINK("https://ovidsp.ovid.com/ovidweb.cgi?T=JS&amp;NEWS=n&amp;CSC=Y&amp;PAGE=booktext&amp;D=books&amp;AN=02070855$&amp;XPATH=/PG(0)&amp;EPUB=Y","https://ovidsp.ovid.com/ovidweb.cgi?T=JS&amp;NEWS=n&amp;CSC=Y&amp;PAGE=booktext&amp;D=books&amp;AN=02070855$&amp;XPATH=/PG(0)&amp;EPUB=Y")</f>
        <v>https://ovidsp.ovid.com/ovidweb.cgi?T=JS&amp;NEWS=n&amp;CSC=Y&amp;PAGE=booktext&amp;D=books&amp;AN=02070855$&amp;XPATH=/PG(0)&amp;EPUB=Y</v>
      </c>
      <c r="H24" t="s">
        <v>752</v>
      </c>
      <c r="I24" t="s">
        <v>236</v>
      </c>
      <c r="J24">
        <v>1335017</v>
      </c>
      <c r="K24" t="s">
        <v>671</v>
      </c>
      <c r="L24" t="s">
        <v>369</v>
      </c>
    </row>
    <row r="25" spans="1:12" x14ac:dyDescent="0.25">
      <c r="A25" t="s">
        <v>904</v>
      </c>
      <c r="B25" s="2">
        <v>44712</v>
      </c>
      <c r="C25" t="s">
        <v>74</v>
      </c>
      <c r="D25" t="s">
        <v>532</v>
      </c>
      <c r="E25" t="s">
        <v>791</v>
      </c>
      <c r="F25" t="s">
        <v>328</v>
      </c>
      <c r="G25" s="1" t="str">
        <f>HYPERLINK("https://ovidsp.ovid.com/ovidweb.cgi?T=JS&amp;NEWS=n&amp;CSC=Y&amp;PAGE=booktext&amp;D=books&amp;AN=02211208$&amp;XPATH=/PG(0)&amp;EPUB=Y","https://ovidsp.ovid.com/ovidweb.cgi?T=JS&amp;NEWS=n&amp;CSC=Y&amp;PAGE=booktext&amp;D=books&amp;AN=02211208$&amp;XPATH=/PG(0)&amp;EPUB=Y")</f>
        <v>https://ovidsp.ovid.com/ovidweb.cgi?T=JS&amp;NEWS=n&amp;CSC=Y&amp;PAGE=booktext&amp;D=books&amp;AN=02211208$&amp;XPATH=/PG(0)&amp;EPUB=Y</v>
      </c>
      <c r="H25" t="s">
        <v>752</v>
      </c>
      <c r="I25" t="s">
        <v>236</v>
      </c>
      <c r="J25">
        <v>1335017</v>
      </c>
      <c r="K25" t="s">
        <v>633</v>
      </c>
      <c r="L25" t="s">
        <v>772</v>
      </c>
    </row>
    <row r="26" spans="1:12" x14ac:dyDescent="0.25">
      <c r="A26" t="s">
        <v>575</v>
      </c>
      <c r="B26" s="2">
        <v>44712</v>
      </c>
      <c r="C26" t="s">
        <v>7</v>
      </c>
      <c r="D26" t="s">
        <v>740</v>
      </c>
      <c r="E26" t="s">
        <v>791</v>
      </c>
      <c r="F26" t="s">
        <v>586</v>
      </c>
      <c r="G26" s="1" t="str">
        <f>HYPERLINK("https://ovidsp.ovid.com/ovidweb.cgi?T=JS&amp;NEWS=n&amp;CSC=Y&amp;PAGE=booktext&amp;D=books&amp;AN=02250076$&amp;XPATH=/PG(0)&amp;EPUB=Y","https://ovidsp.ovid.com/ovidweb.cgi?T=JS&amp;NEWS=n&amp;CSC=Y&amp;PAGE=booktext&amp;D=books&amp;AN=02250076$&amp;XPATH=/PG(0)&amp;EPUB=Y")</f>
        <v>https://ovidsp.ovid.com/ovidweb.cgi?T=JS&amp;NEWS=n&amp;CSC=Y&amp;PAGE=booktext&amp;D=books&amp;AN=02250076$&amp;XPATH=/PG(0)&amp;EPUB=Y</v>
      </c>
      <c r="H26" t="s">
        <v>752</v>
      </c>
      <c r="I26" t="s">
        <v>236</v>
      </c>
      <c r="J26">
        <v>1335017</v>
      </c>
      <c r="K26" t="s">
        <v>633</v>
      </c>
      <c r="L26" t="s">
        <v>431</v>
      </c>
    </row>
    <row r="27" spans="1:12" x14ac:dyDescent="0.25">
      <c r="A27" t="s">
        <v>234</v>
      </c>
      <c r="B27" s="2">
        <v>44712</v>
      </c>
      <c r="C27" t="s">
        <v>86</v>
      </c>
      <c r="D27" t="s">
        <v>30</v>
      </c>
      <c r="E27" t="s">
        <v>791</v>
      </c>
      <c r="F27" t="s">
        <v>551</v>
      </c>
      <c r="G27" s="1" t="str">
        <f>HYPERLINK("https://ovidsp.ovid.com/ovidweb.cgi?T=JS&amp;NEWS=n&amp;CSC=Y&amp;PAGE=booktext&amp;D=books&amp;AN=01979434$&amp;XPATH=/PG(0)&amp;EPUB=Y","https://ovidsp.ovid.com/ovidweb.cgi?T=JS&amp;NEWS=n&amp;CSC=Y&amp;PAGE=booktext&amp;D=books&amp;AN=01979434$&amp;XPATH=/PG(0)&amp;EPUB=Y")</f>
        <v>https://ovidsp.ovid.com/ovidweb.cgi?T=JS&amp;NEWS=n&amp;CSC=Y&amp;PAGE=booktext&amp;D=books&amp;AN=01979434$&amp;XPATH=/PG(0)&amp;EPUB=Y</v>
      </c>
      <c r="H27" t="s">
        <v>752</v>
      </c>
      <c r="I27" t="s">
        <v>236</v>
      </c>
      <c r="J27">
        <v>1335017</v>
      </c>
      <c r="K27" t="s">
        <v>633</v>
      </c>
      <c r="L27" t="s">
        <v>754</v>
      </c>
    </row>
    <row r="28" spans="1:12" x14ac:dyDescent="0.25">
      <c r="A28" t="s">
        <v>227</v>
      </c>
      <c r="B28" s="2">
        <v>44712</v>
      </c>
      <c r="C28" t="s">
        <v>491</v>
      </c>
      <c r="D28" t="s">
        <v>446</v>
      </c>
      <c r="E28" t="s">
        <v>791</v>
      </c>
      <c r="F28" t="s">
        <v>435</v>
      </c>
      <c r="G28" s="1" t="str">
        <f>HYPERLINK("https://ovidsp.ovid.com/ovidweb.cgi?T=JS&amp;NEWS=n&amp;CSC=Y&amp;PAGE=booktext&amp;D=books&amp;AN=02168244$&amp;XPATH=/PG(0)&amp;EPUB=Y","https://ovidsp.ovid.com/ovidweb.cgi?T=JS&amp;NEWS=n&amp;CSC=Y&amp;PAGE=booktext&amp;D=books&amp;AN=02168244$&amp;XPATH=/PG(0)&amp;EPUB=Y")</f>
        <v>https://ovidsp.ovid.com/ovidweb.cgi?T=JS&amp;NEWS=n&amp;CSC=Y&amp;PAGE=booktext&amp;D=books&amp;AN=02168244$&amp;XPATH=/PG(0)&amp;EPUB=Y</v>
      </c>
      <c r="H28" t="s">
        <v>752</v>
      </c>
      <c r="I28" t="s">
        <v>236</v>
      </c>
      <c r="J28">
        <v>1335017</v>
      </c>
      <c r="K28" t="s">
        <v>633</v>
      </c>
      <c r="L28" t="s">
        <v>289</v>
      </c>
    </row>
    <row r="29" spans="1:12" x14ac:dyDescent="0.25">
      <c r="A29" t="s">
        <v>198</v>
      </c>
      <c r="B29" s="2">
        <v>44712</v>
      </c>
      <c r="C29" t="s">
        <v>258</v>
      </c>
      <c r="D29" t="s">
        <v>187</v>
      </c>
      <c r="E29" t="s">
        <v>791</v>
      </c>
      <c r="F29" t="s">
        <v>569</v>
      </c>
      <c r="G29" s="1" t="str">
        <f>HYPERLINK("https://ovidsp.ovid.com/ovidweb.cgi?T=JS&amp;NEWS=n&amp;CSC=Y&amp;PAGE=booktext&amp;D=books&amp;AN=01979435$&amp;XPATH=/PG(0)&amp;EPUB=Y","https://ovidsp.ovid.com/ovidweb.cgi?T=JS&amp;NEWS=n&amp;CSC=Y&amp;PAGE=booktext&amp;D=books&amp;AN=01979435$&amp;XPATH=/PG(0)&amp;EPUB=Y")</f>
        <v>https://ovidsp.ovid.com/ovidweb.cgi?T=JS&amp;NEWS=n&amp;CSC=Y&amp;PAGE=booktext&amp;D=books&amp;AN=01979435$&amp;XPATH=/PG(0)&amp;EPUB=Y</v>
      </c>
      <c r="H29" t="s">
        <v>752</v>
      </c>
      <c r="I29" t="s">
        <v>236</v>
      </c>
      <c r="J29">
        <v>1335017</v>
      </c>
      <c r="K29" t="s">
        <v>633</v>
      </c>
      <c r="L29" t="s">
        <v>782</v>
      </c>
    </row>
    <row r="30" spans="1:12" x14ac:dyDescent="0.25">
      <c r="A30" t="s">
        <v>175</v>
      </c>
      <c r="B30" s="2">
        <v>44712</v>
      </c>
      <c r="C30" t="s">
        <v>467</v>
      </c>
      <c r="D30" t="s">
        <v>546</v>
      </c>
      <c r="E30" t="s">
        <v>791</v>
      </c>
      <c r="F30" t="s">
        <v>81</v>
      </c>
      <c r="G30" s="1" t="str">
        <f>HYPERLINK("https://ovidsp.ovid.com/ovidweb.cgi?T=JS&amp;NEWS=n&amp;CSC=Y&amp;PAGE=booktext&amp;D=books&amp;AN=02260681$&amp;XPATH=/PG(0)&amp;EPUB=Y","https://ovidsp.ovid.com/ovidweb.cgi?T=JS&amp;NEWS=n&amp;CSC=Y&amp;PAGE=booktext&amp;D=books&amp;AN=02260681$&amp;XPATH=/PG(0)&amp;EPUB=Y")</f>
        <v>https://ovidsp.ovid.com/ovidweb.cgi?T=JS&amp;NEWS=n&amp;CSC=Y&amp;PAGE=booktext&amp;D=books&amp;AN=02260681$&amp;XPATH=/PG(0)&amp;EPUB=Y</v>
      </c>
      <c r="H30" t="s">
        <v>752</v>
      </c>
      <c r="I30" t="s">
        <v>236</v>
      </c>
      <c r="J30">
        <v>1335017</v>
      </c>
      <c r="K30" t="s">
        <v>671</v>
      </c>
      <c r="L30" t="s">
        <v>360</v>
      </c>
    </row>
    <row r="31" spans="1:12" x14ac:dyDescent="0.25">
      <c r="A31" t="s">
        <v>656</v>
      </c>
      <c r="B31" s="2">
        <v>44712</v>
      </c>
      <c r="C31" t="s">
        <v>483</v>
      </c>
      <c r="D31" t="s">
        <v>294</v>
      </c>
      <c r="E31" t="s">
        <v>791</v>
      </c>
      <c r="F31" t="s">
        <v>435</v>
      </c>
      <c r="G31" s="1" t="str">
        <f>HYPERLINK("https://ovidsp.ovid.com/ovidweb.cgi?T=JS&amp;NEWS=n&amp;CSC=Y&amp;PAGE=booktext&amp;D=books&amp;AN=02097254$&amp;XPATH=/PG(0)&amp;EPUB=Y","https://ovidsp.ovid.com/ovidweb.cgi?T=JS&amp;NEWS=n&amp;CSC=Y&amp;PAGE=booktext&amp;D=books&amp;AN=02097254$&amp;XPATH=/PG(0)&amp;EPUB=Y")</f>
        <v>https://ovidsp.ovid.com/ovidweb.cgi?T=JS&amp;NEWS=n&amp;CSC=Y&amp;PAGE=booktext&amp;D=books&amp;AN=02097254$&amp;XPATH=/PG(0)&amp;EPUB=Y</v>
      </c>
      <c r="H31" t="s">
        <v>752</v>
      </c>
      <c r="I31" t="s">
        <v>236</v>
      </c>
      <c r="J31">
        <v>1335017</v>
      </c>
      <c r="K31" t="s">
        <v>671</v>
      </c>
      <c r="L31" t="s">
        <v>277</v>
      </c>
    </row>
    <row r="32" spans="1:12" x14ac:dyDescent="0.25">
      <c r="A32" t="s">
        <v>594</v>
      </c>
      <c r="B32" s="2">
        <v>44712</v>
      </c>
      <c r="C32" t="s">
        <v>613</v>
      </c>
      <c r="D32" t="s">
        <v>618</v>
      </c>
      <c r="E32" t="s">
        <v>791</v>
      </c>
      <c r="F32" t="s">
        <v>655</v>
      </c>
      <c r="G32" s="1" t="str">
        <f>HYPERLINK("https://ovidsp.ovid.com/ovidweb.cgi?T=JS&amp;NEWS=n&amp;CSC=Y&amp;PAGE=booktext&amp;D=books&amp;AN=02174537$&amp;XPATH=/PG(0)&amp;EPUB=Y","https://ovidsp.ovid.com/ovidweb.cgi?T=JS&amp;NEWS=n&amp;CSC=Y&amp;PAGE=booktext&amp;D=books&amp;AN=02174537$&amp;XPATH=/PG(0)&amp;EPUB=Y")</f>
        <v>https://ovidsp.ovid.com/ovidweb.cgi?T=JS&amp;NEWS=n&amp;CSC=Y&amp;PAGE=booktext&amp;D=books&amp;AN=02174537$&amp;XPATH=/PG(0)&amp;EPUB=Y</v>
      </c>
      <c r="H32" t="s">
        <v>752</v>
      </c>
      <c r="I32" t="s">
        <v>236</v>
      </c>
      <c r="J32">
        <v>1335017</v>
      </c>
      <c r="K32" t="s">
        <v>633</v>
      </c>
      <c r="L32" t="s">
        <v>320</v>
      </c>
    </row>
    <row r="33" spans="1:12" x14ac:dyDescent="0.25">
      <c r="A33" t="s">
        <v>280</v>
      </c>
      <c r="B33" s="2">
        <v>44712</v>
      </c>
      <c r="C33" t="s">
        <v>825</v>
      </c>
      <c r="D33" t="s">
        <v>313</v>
      </c>
      <c r="E33" t="s">
        <v>791</v>
      </c>
      <c r="F33" t="s">
        <v>551</v>
      </c>
      <c r="G33" s="1" t="str">
        <f>HYPERLINK("https://ovidsp.ovid.com/ovidweb.cgi?T=JS&amp;NEWS=n&amp;CSC=Y&amp;PAGE=booktext&amp;D=books&amp;AN=02134429$&amp;XPATH=/PG(0)&amp;EPUB=Y","https://ovidsp.ovid.com/ovidweb.cgi?T=JS&amp;NEWS=n&amp;CSC=Y&amp;PAGE=booktext&amp;D=books&amp;AN=02134429$&amp;XPATH=/PG(0)&amp;EPUB=Y")</f>
        <v>https://ovidsp.ovid.com/ovidweb.cgi?T=JS&amp;NEWS=n&amp;CSC=Y&amp;PAGE=booktext&amp;D=books&amp;AN=02134429$&amp;XPATH=/PG(0)&amp;EPUB=Y</v>
      </c>
      <c r="H33" t="s">
        <v>752</v>
      </c>
      <c r="I33" t="s">
        <v>236</v>
      </c>
      <c r="J33">
        <v>1335017</v>
      </c>
      <c r="K33" t="s">
        <v>633</v>
      </c>
      <c r="L33" t="s">
        <v>731</v>
      </c>
    </row>
    <row r="34" spans="1:12" x14ac:dyDescent="0.25">
      <c r="A34" t="s">
        <v>295</v>
      </c>
      <c r="B34" s="2">
        <v>44712</v>
      </c>
      <c r="C34" t="s">
        <v>860</v>
      </c>
      <c r="D34" t="s">
        <v>503</v>
      </c>
      <c r="E34" t="s">
        <v>791</v>
      </c>
      <c r="F34" t="s">
        <v>551</v>
      </c>
      <c r="G34" s="1" t="str">
        <f>HYPERLINK("https://ovidsp.ovid.com/ovidweb.cgi?T=JS&amp;NEWS=n&amp;CSC=Y&amp;PAGE=booktext&amp;D=books&amp;AN=02148837$&amp;XPATH=/PG(0)&amp;EPUB=Y","https://ovidsp.ovid.com/ovidweb.cgi?T=JS&amp;NEWS=n&amp;CSC=Y&amp;PAGE=booktext&amp;D=books&amp;AN=02148837$&amp;XPATH=/PG(0)&amp;EPUB=Y")</f>
        <v>https://ovidsp.ovid.com/ovidweb.cgi?T=JS&amp;NEWS=n&amp;CSC=Y&amp;PAGE=booktext&amp;D=books&amp;AN=02148837$&amp;XPATH=/PG(0)&amp;EPUB=Y</v>
      </c>
      <c r="H34" t="s">
        <v>752</v>
      </c>
      <c r="I34" t="s">
        <v>236</v>
      </c>
      <c r="J34">
        <v>1335017</v>
      </c>
      <c r="K34" t="s">
        <v>633</v>
      </c>
      <c r="L34" t="s">
        <v>644</v>
      </c>
    </row>
    <row r="35" spans="1:12" x14ac:dyDescent="0.25">
      <c r="A35" t="s">
        <v>542</v>
      </c>
      <c r="B35" s="2">
        <v>44712</v>
      </c>
      <c r="C35" t="s">
        <v>512</v>
      </c>
      <c r="D35" t="s">
        <v>381</v>
      </c>
      <c r="E35" t="s">
        <v>791</v>
      </c>
      <c r="F35" t="s">
        <v>551</v>
      </c>
      <c r="G35" s="1" t="str">
        <f>HYPERLINK("https://ovidsp.ovid.com/ovidweb.cgi?T=JS&amp;NEWS=n&amp;CSC=Y&amp;PAGE=booktext&amp;D=books&amp;AN=02158036$&amp;XPATH=/PG(0)&amp;EPUB=Y","https://ovidsp.ovid.com/ovidweb.cgi?T=JS&amp;NEWS=n&amp;CSC=Y&amp;PAGE=booktext&amp;D=books&amp;AN=02158036$&amp;XPATH=/PG(0)&amp;EPUB=Y")</f>
        <v>https://ovidsp.ovid.com/ovidweb.cgi?T=JS&amp;NEWS=n&amp;CSC=Y&amp;PAGE=booktext&amp;D=books&amp;AN=02158036$&amp;XPATH=/PG(0)&amp;EPUB=Y</v>
      </c>
      <c r="H35" t="s">
        <v>752</v>
      </c>
      <c r="I35" t="s">
        <v>236</v>
      </c>
      <c r="J35">
        <v>1335017</v>
      </c>
      <c r="K35" t="s">
        <v>633</v>
      </c>
      <c r="L35" t="s">
        <v>228</v>
      </c>
    </row>
    <row r="36" spans="1:12" x14ac:dyDescent="0.25">
      <c r="A36" t="s">
        <v>828</v>
      </c>
      <c r="B36" s="2">
        <v>44712</v>
      </c>
      <c r="C36" t="s">
        <v>463</v>
      </c>
      <c r="D36" t="s">
        <v>298</v>
      </c>
      <c r="E36" t="s">
        <v>791</v>
      </c>
      <c r="F36" t="s">
        <v>435</v>
      </c>
      <c r="G36" s="1" t="str">
        <f>HYPERLINK("https://ovidsp.ovid.com/ovidweb.cgi?T=JS&amp;NEWS=n&amp;CSC=Y&amp;PAGE=booktext&amp;D=books&amp;AN=02211180$&amp;XPATH=/PG(0)&amp;EPUB=Y","https://ovidsp.ovid.com/ovidweb.cgi?T=JS&amp;NEWS=n&amp;CSC=Y&amp;PAGE=booktext&amp;D=books&amp;AN=02211180$&amp;XPATH=/PG(0)&amp;EPUB=Y")</f>
        <v>https://ovidsp.ovid.com/ovidweb.cgi?T=JS&amp;NEWS=n&amp;CSC=Y&amp;PAGE=booktext&amp;D=books&amp;AN=02211180$&amp;XPATH=/PG(0)&amp;EPUB=Y</v>
      </c>
      <c r="H36" t="s">
        <v>752</v>
      </c>
      <c r="I36" t="s">
        <v>236</v>
      </c>
      <c r="J36">
        <v>1335017</v>
      </c>
      <c r="K36" t="s">
        <v>671</v>
      </c>
      <c r="L36" t="s">
        <v>826</v>
      </c>
    </row>
    <row r="37" spans="1:12" x14ac:dyDescent="0.25">
      <c r="A37" t="s">
        <v>573</v>
      </c>
      <c r="B37" s="2">
        <v>44712</v>
      </c>
      <c r="C37" t="s">
        <v>549</v>
      </c>
      <c r="D37" t="s">
        <v>64</v>
      </c>
      <c r="E37" t="s">
        <v>791</v>
      </c>
      <c r="F37" t="s">
        <v>81</v>
      </c>
      <c r="G37" s="1" t="str">
        <f>HYPERLINK("https://ovidsp.ovid.com/ovidweb.cgi?T=JS&amp;NEWS=n&amp;CSC=Y&amp;PAGE=booktext&amp;D=books&amp;AN=02097249$&amp;XPATH=/PG(0)&amp;EPUB=Y","https://ovidsp.ovid.com/ovidweb.cgi?T=JS&amp;NEWS=n&amp;CSC=Y&amp;PAGE=booktext&amp;D=books&amp;AN=02097249$&amp;XPATH=/PG(0)&amp;EPUB=Y")</f>
        <v>https://ovidsp.ovid.com/ovidweb.cgi?T=JS&amp;NEWS=n&amp;CSC=Y&amp;PAGE=booktext&amp;D=books&amp;AN=02097249$&amp;XPATH=/PG(0)&amp;EPUB=Y</v>
      </c>
      <c r="H37" t="s">
        <v>752</v>
      </c>
      <c r="I37" t="s">
        <v>236</v>
      </c>
      <c r="J37">
        <v>1335017</v>
      </c>
      <c r="K37" t="s">
        <v>633</v>
      </c>
      <c r="L37" t="s">
        <v>568</v>
      </c>
    </row>
    <row r="38" spans="1:12" x14ac:dyDescent="0.25">
      <c r="A38" t="s">
        <v>2</v>
      </c>
      <c r="B38" s="2">
        <v>44712</v>
      </c>
      <c r="C38" t="s">
        <v>223</v>
      </c>
      <c r="D38" t="s">
        <v>574</v>
      </c>
      <c r="E38" t="s">
        <v>791</v>
      </c>
      <c r="F38" t="s">
        <v>81</v>
      </c>
      <c r="G38" s="1" t="str">
        <f>HYPERLINK("https://ovidsp.ovid.com/ovidweb.cgi?T=JS&amp;NEWS=n&amp;CSC=Y&amp;PAGE=booktext&amp;D=books&amp;AN=01856997$&amp;XPATH=/PG(0)&amp;EPUB=Y","https://ovidsp.ovid.com/ovidweb.cgi?T=JS&amp;NEWS=n&amp;CSC=Y&amp;PAGE=booktext&amp;D=books&amp;AN=01856997$&amp;XPATH=/PG(0)&amp;EPUB=Y")</f>
        <v>https://ovidsp.ovid.com/ovidweb.cgi?T=JS&amp;NEWS=n&amp;CSC=Y&amp;PAGE=booktext&amp;D=books&amp;AN=01856997$&amp;XPATH=/PG(0)&amp;EPUB=Y</v>
      </c>
      <c r="H38" t="s">
        <v>752</v>
      </c>
      <c r="I38" t="s">
        <v>236</v>
      </c>
      <c r="J38">
        <v>1335017</v>
      </c>
      <c r="K38" t="s">
        <v>633</v>
      </c>
      <c r="L38" t="s">
        <v>303</v>
      </c>
    </row>
    <row r="39" spans="1:12" x14ac:dyDescent="0.25">
      <c r="A39" t="s">
        <v>181</v>
      </c>
      <c r="B39" s="2">
        <v>44712</v>
      </c>
      <c r="C39" t="s">
        <v>783</v>
      </c>
      <c r="D39" t="s">
        <v>683</v>
      </c>
      <c r="E39" t="s">
        <v>791</v>
      </c>
      <c r="F39" t="s">
        <v>435</v>
      </c>
      <c r="G39" s="1" t="str">
        <f>HYPERLINK("https://ovidsp.ovid.com/ovidweb.cgi?T=JS&amp;NEWS=n&amp;CSC=Y&amp;PAGE=booktext&amp;D=books&amp;AN=01884425$&amp;XPATH=/PG(0)&amp;EPUB=Y","https://ovidsp.ovid.com/ovidweb.cgi?T=JS&amp;NEWS=n&amp;CSC=Y&amp;PAGE=booktext&amp;D=books&amp;AN=01884425$&amp;XPATH=/PG(0)&amp;EPUB=Y")</f>
        <v>https://ovidsp.ovid.com/ovidweb.cgi?T=JS&amp;NEWS=n&amp;CSC=Y&amp;PAGE=booktext&amp;D=books&amp;AN=01884425$&amp;XPATH=/PG(0)&amp;EPUB=Y</v>
      </c>
      <c r="H39" t="s">
        <v>752</v>
      </c>
      <c r="I39" t="s">
        <v>236</v>
      </c>
      <c r="J39">
        <v>1335017</v>
      </c>
      <c r="K39" t="s">
        <v>671</v>
      </c>
      <c r="L39" t="s">
        <v>106</v>
      </c>
    </row>
    <row r="40" spans="1:12" x14ac:dyDescent="0.25">
      <c r="A40" t="s">
        <v>780</v>
      </c>
      <c r="B40" s="2">
        <v>44712</v>
      </c>
      <c r="C40" t="s">
        <v>123</v>
      </c>
      <c r="D40" t="s">
        <v>455</v>
      </c>
      <c r="E40" t="s">
        <v>791</v>
      </c>
      <c r="F40" t="s">
        <v>230</v>
      </c>
      <c r="G40" s="1" t="str">
        <f>HYPERLINK("https://ovidsp.ovid.com/ovidweb.cgi?T=JS&amp;NEWS=n&amp;CSC=Y&amp;PAGE=booktext&amp;D=books&amp;AN=01938966$&amp;XPATH=/PG(0)&amp;EPUB=Y","https://ovidsp.ovid.com/ovidweb.cgi?T=JS&amp;NEWS=n&amp;CSC=Y&amp;PAGE=booktext&amp;D=books&amp;AN=01938966$&amp;XPATH=/PG(0)&amp;EPUB=Y")</f>
        <v>https://ovidsp.ovid.com/ovidweb.cgi?T=JS&amp;NEWS=n&amp;CSC=Y&amp;PAGE=booktext&amp;D=books&amp;AN=01938966$&amp;XPATH=/PG(0)&amp;EPUB=Y</v>
      </c>
      <c r="H40" t="s">
        <v>752</v>
      </c>
      <c r="I40" t="s">
        <v>236</v>
      </c>
      <c r="J40">
        <v>1335017</v>
      </c>
      <c r="K40" t="s">
        <v>671</v>
      </c>
      <c r="L40" t="s">
        <v>643</v>
      </c>
    </row>
    <row r="41" spans="1:12" x14ac:dyDescent="0.25">
      <c r="A41" t="s">
        <v>76</v>
      </c>
      <c r="B41" s="2">
        <v>44712</v>
      </c>
      <c r="C41" t="s">
        <v>131</v>
      </c>
      <c r="D41" t="s">
        <v>543</v>
      </c>
      <c r="E41" t="s">
        <v>791</v>
      </c>
      <c r="F41" t="s">
        <v>435</v>
      </c>
      <c r="G41" s="1" t="str">
        <f>HYPERLINK("https://ovidsp.ovid.com/ovidweb.cgi?T=JS&amp;NEWS=n&amp;CSC=Y&amp;PAGE=booktext&amp;D=books&amp;AN=01906610$&amp;XPATH=/PG(0)&amp;EPUB=Y","https://ovidsp.ovid.com/ovidweb.cgi?T=JS&amp;NEWS=n&amp;CSC=Y&amp;PAGE=booktext&amp;D=books&amp;AN=01906610$&amp;XPATH=/PG(0)&amp;EPUB=Y")</f>
        <v>https://ovidsp.ovid.com/ovidweb.cgi?T=JS&amp;NEWS=n&amp;CSC=Y&amp;PAGE=booktext&amp;D=books&amp;AN=01906610$&amp;XPATH=/PG(0)&amp;EPUB=Y</v>
      </c>
      <c r="H41" t="s">
        <v>752</v>
      </c>
      <c r="I41" t="s">
        <v>236</v>
      </c>
      <c r="J41">
        <v>1335017</v>
      </c>
      <c r="K41" t="s">
        <v>671</v>
      </c>
      <c r="L41" t="s">
        <v>718</v>
      </c>
    </row>
    <row r="42" spans="1:12" x14ac:dyDescent="0.25">
      <c r="A42" t="s">
        <v>620</v>
      </c>
      <c r="B42" s="2">
        <v>44712</v>
      </c>
      <c r="C42" t="s">
        <v>835</v>
      </c>
      <c r="D42" t="s">
        <v>201</v>
      </c>
      <c r="E42" t="s">
        <v>791</v>
      </c>
      <c r="F42" t="s">
        <v>230</v>
      </c>
      <c r="G42" s="1" t="str">
        <f>HYPERLINK("https://ovidsp.ovid.com/ovidweb.cgi?T=JS&amp;NEWS=n&amp;CSC=Y&amp;PAGE=booktext&amp;D=books&amp;AN=02070809$&amp;XPATH=/PG(0)&amp;EPUB=Y","https://ovidsp.ovid.com/ovidweb.cgi?T=JS&amp;NEWS=n&amp;CSC=Y&amp;PAGE=booktext&amp;D=books&amp;AN=02070809$&amp;XPATH=/PG(0)&amp;EPUB=Y")</f>
        <v>https://ovidsp.ovid.com/ovidweb.cgi?T=JS&amp;NEWS=n&amp;CSC=Y&amp;PAGE=booktext&amp;D=books&amp;AN=02070809$&amp;XPATH=/PG(0)&amp;EPUB=Y</v>
      </c>
      <c r="H42" t="s">
        <v>752</v>
      </c>
      <c r="I42" t="s">
        <v>236</v>
      </c>
      <c r="J42">
        <v>1335017</v>
      </c>
      <c r="K42" t="s">
        <v>671</v>
      </c>
      <c r="L42" t="s">
        <v>392</v>
      </c>
    </row>
    <row r="43" spans="1:12" x14ac:dyDescent="0.25">
      <c r="A43" t="s">
        <v>699</v>
      </c>
      <c r="B43" s="2">
        <v>44712</v>
      </c>
      <c r="C43" t="s">
        <v>871</v>
      </c>
      <c r="D43" t="s">
        <v>667</v>
      </c>
      <c r="E43" t="s">
        <v>791</v>
      </c>
      <c r="F43" t="s">
        <v>81</v>
      </c>
      <c r="G43" s="1" t="str">
        <f>HYPERLINK("https://ovidsp.ovid.com/ovidweb.cgi?T=JS&amp;NEWS=n&amp;CSC=Y&amp;PAGE=booktext&amp;D=books&amp;AN=01938968$&amp;XPATH=/PG(0)&amp;EPUB=Y","https://ovidsp.ovid.com/ovidweb.cgi?T=JS&amp;NEWS=n&amp;CSC=Y&amp;PAGE=booktext&amp;D=books&amp;AN=01938968$&amp;XPATH=/PG(0)&amp;EPUB=Y")</f>
        <v>https://ovidsp.ovid.com/ovidweb.cgi?T=JS&amp;NEWS=n&amp;CSC=Y&amp;PAGE=booktext&amp;D=books&amp;AN=01938968$&amp;XPATH=/PG(0)&amp;EPUB=Y</v>
      </c>
      <c r="H43" t="s">
        <v>752</v>
      </c>
      <c r="I43" t="s">
        <v>236</v>
      </c>
      <c r="J43">
        <v>1335017</v>
      </c>
      <c r="K43" t="s">
        <v>671</v>
      </c>
      <c r="L43" t="s">
        <v>215</v>
      </c>
    </row>
    <row r="44" spans="1:12" x14ac:dyDescent="0.25">
      <c r="A44" t="s">
        <v>130</v>
      </c>
      <c r="B44" s="2">
        <v>44712</v>
      </c>
      <c r="C44" t="s">
        <v>259</v>
      </c>
      <c r="D44" t="s">
        <v>170</v>
      </c>
      <c r="E44" t="s">
        <v>791</v>
      </c>
      <c r="F44" t="s">
        <v>551</v>
      </c>
      <c r="G44" s="1" t="str">
        <f>HYPERLINK("https://ovidsp.ovid.com/ovidweb.cgi?T=JS&amp;NEWS=n&amp;CSC=Y&amp;PAGE=booktext&amp;D=books&amp;AN=02003488$&amp;XPATH=/PG(0)&amp;EPUB=Y","https://ovidsp.ovid.com/ovidweb.cgi?T=JS&amp;NEWS=n&amp;CSC=Y&amp;PAGE=booktext&amp;D=books&amp;AN=02003488$&amp;XPATH=/PG(0)&amp;EPUB=Y")</f>
        <v>https://ovidsp.ovid.com/ovidweb.cgi?T=JS&amp;NEWS=n&amp;CSC=Y&amp;PAGE=booktext&amp;D=books&amp;AN=02003488$&amp;XPATH=/PG(0)&amp;EPUB=Y</v>
      </c>
      <c r="H44" t="s">
        <v>752</v>
      </c>
      <c r="I44" t="s">
        <v>236</v>
      </c>
      <c r="J44">
        <v>1335017</v>
      </c>
      <c r="K44" t="s">
        <v>671</v>
      </c>
      <c r="L44" t="s">
        <v>603</v>
      </c>
    </row>
    <row r="45" spans="1:12" x14ac:dyDescent="0.25">
      <c r="A45" t="s">
        <v>861</v>
      </c>
      <c r="B45" s="2">
        <v>44712</v>
      </c>
      <c r="C45" t="s">
        <v>128</v>
      </c>
      <c r="D45" t="s">
        <v>770</v>
      </c>
      <c r="E45" t="s">
        <v>791</v>
      </c>
      <c r="F45" t="s">
        <v>551</v>
      </c>
      <c r="G45" s="1" t="str">
        <f>HYPERLINK("https://ovidsp.ovid.com/ovidweb.cgi?T=JS&amp;NEWS=n&amp;CSC=Y&amp;PAGE=booktext&amp;D=books&amp;AN=02196142$&amp;XPATH=/PG(0)&amp;EPUB=Y","https://ovidsp.ovid.com/ovidweb.cgi?T=JS&amp;NEWS=n&amp;CSC=Y&amp;PAGE=booktext&amp;D=books&amp;AN=02196142$&amp;XPATH=/PG(0)&amp;EPUB=Y")</f>
        <v>https://ovidsp.ovid.com/ovidweb.cgi?T=JS&amp;NEWS=n&amp;CSC=Y&amp;PAGE=booktext&amp;D=books&amp;AN=02196142$&amp;XPATH=/PG(0)&amp;EPUB=Y</v>
      </c>
      <c r="H45" t="s">
        <v>752</v>
      </c>
      <c r="I45" t="s">
        <v>236</v>
      </c>
      <c r="J45">
        <v>1335017</v>
      </c>
      <c r="K45" t="s">
        <v>633</v>
      </c>
      <c r="L45" t="s">
        <v>346</v>
      </c>
    </row>
    <row r="46" spans="1:12" x14ac:dyDescent="0.25">
      <c r="A46" t="s">
        <v>318</v>
      </c>
      <c r="B46" s="2">
        <v>44712</v>
      </c>
      <c r="C46" t="s">
        <v>736</v>
      </c>
      <c r="D46" t="s">
        <v>377</v>
      </c>
      <c r="E46" t="s">
        <v>791</v>
      </c>
      <c r="F46" t="s">
        <v>435</v>
      </c>
      <c r="G46" s="1" t="str">
        <f>HYPERLINK("https://ovidsp.ovid.com/ovidweb.cgi?T=JS&amp;NEWS=n&amp;CSC=Y&amp;PAGE=booktext&amp;D=books&amp;AN=01787270$&amp;XPATH=/PG(0)&amp;EPUB=Y","https://ovidsp.ovid.com/ovidweb.cgi?T=JS&amp;NEWS=n&amp;CSC=Y&amp;PAGE=booktext&amp;D=books&amp;AN=01787270$&amp;XPATH=/PG(0)&amp;EPUB=Y")</f>
        <v>https://ovidsp.ovid.com/ovidweb.cgi?T=JS&amp;NEWS=n&amp;CSC=Y&amp;PAGE=booktext&amp;D=books&amp;AN=01787270$&amp;XPATH=/PG(0)&amp;EPUB=Y</v>
      </c>
      <c r="H46" t="s">
        <v>752</v>
      </c>
      <c r="I46" t="s">
        <v>236</v>
      </c>
      <c r="J46">
        <v>1335017</v>
      </c>
      <c r="K46" t="s">
        <v>633</v>
      </c>
      <c r="L46" t="s">
        <v>571</v>
      </c>
    </row>
    <row r="47" spans="1:12" x14ac:dyDescent="0.25">
      <c r="A47" t="s">
        <v>727</v>
      </c>
      <c r="B47" s="2">
        <v>44712</v>
      </c>
      <c r="C47" t="s">
        <v>374</v>
      </c>
      <c r="D47" t="s">
        <v>475</v>
      </c>
      <c r="E47" t="s">
        <v>791</v>
      </c>
      <c r="F47" t="s">
        <v>435</v>
      </c>
      <c r="G47" s="1" t="str">
        <f>HYPERLINK("https://ovidsp.ovid.com/ovidweb.cgi?T=JS&amp;NEWS=n&amp;CSC=Y&amp;PAGE=booktext&amp;D=books&amp;AN=01787271$&amp;XPATH=/PG(0)&amp;EPUB=Y","https://ovidsp.ovid.com/ovidweb.cgi?T=JS&amp;NEWS=n&amp;CSC=Y&amp;PAGE=booktext&amp;D=books&amp;AN=01787271$&amp;XPATH=/PG(0)&amp;EPUB=Y")</f>
        <v>https://ovidsp.ovid.com/ovidweb.cgi?T=JS&amp;NEWS=n&amp;CSC=Y&amp;PAGE=booktext&amp;D=books&amp;AN=01787271$&amp;XPATH=/PG(0)&amp;EPUB=Y</v>
      </c>
      <c r="H47" t="s">
        <v>752</v>
      </c>
      <c r="I47" t="s">
        <v>236</v>
      </c>
      <c r="J47">
        <v>1335017</v>
      </c>
      <c r="K47" t="s">
        <v>633</v>
      </c>
      <c r="L47" t="s">
        <v>70</v>
      </c>
    </row>
    <row r="48" spans="1:12" x14ac:dyDescent="0.25">
      <c r="A48" t="s">
        <v>297</v>
      </c>
      <c r="B48" s="2">
        <v>44712</v>
      </c>
      <c r="C48" t="s">
        <v>784</v>
      </c>
      <c r="D48" t="s">
        <v>451</v>
      </c>
      <c r="E48" t="s">
        <v>791</v>
      </c>
      <c r="F48" t="s">
        <v>569</v>
      </c>
      <c r="G48" s="1" t="str">
        <f>HYPERLINK("https://ovidsp.ovid.com/ovidweb.cgi?T=JS&amp;NEWS=n&amp;CSC=Y&amp;PAGE=booktext&amp;D=books&amp;AN=02118601$&amp;XPATH=/PG(0)&amp;EPUB=Y","https://ovidsp.ovid.com/ovidweb.cgi?T=JS&amp;NEWS=n&amp;CSC=Y&amp;PAGE=booktext&amp;D=books&amp;AN=02118601$&amp;XPATH=/PG(0)&amp;EPUB=Y")</f>
        <v>https://ovidsp.ovid.com/ovidweb.cgi?T=JS&amp;NEWS=n&amp;CSC=Y&amp;PAGE=booktext&amp;D=books&amp;AN=02118601$&amp;XPATH=/PG(0)&amp;EPUB=Y</v>
      </c>
      <c r="H48" t="s">
        <v>752</v>
      </c>
      <c r="I48" t="s">
        <v>236</v>
      </c>
      <c r="J48">
        <v>1335017</v>
      </c>
      <c r="K48" t="s">
        <v>633</v>
      </c>
      <c r="L48" t="s">
        <v>495</v>
      </c>
    </row>
    <row r="49" spans="1:12" x14ac:dyDescent="0.25">
      <c r="A49" t="s">
        <v>202</v>
      </c>
      <c r="B49" s="2">
        <v>44712</v>
      </c>
      <c r="C49" t="s">
        <v>563</v>
      </c>
      <c r="D49" t="s">
        <v>145</v>
      </c>
      <c r="E49" t="s">
        <v>791</v>
      </c>
      <c r="F49" t="s">
        <v>655</v>
      </c>
      <c r="G49" s="1" t="str">
        <f>HYPERLINK("https://ovidsp.ovid.com/ovidweb.cgi?T=JS&amp;NEWS=n&amp;CSC=Y&amp;PAGE=booktext&amp;D=books&amp;AN=02118602$&amp;XPATH=/PG(0)&amp;EPUB=Y","https://ovidsp.ovid.com/ovidweb.cgi?T=JS&amp;NEWS=n&amp;CSC=Y&amp;PAGE=booktext&amp;D=books&amp;AN=02118602$&amp;XPATH=/PG(0)&amp;EPUB=Y")</f>
        <v>https://ovidsp.ovid.com/ovidweb.cgi?T=JS&amp;NEWS=n&amp;CSC=Y&amp;PAGE=booktext&amp;D=books&amp;AN=02118602$&amp;XPATH=/PG(0)&amp;EPUB=Y</v>
      </c>
      <c r="H49" t="s">
        <v>752</v>
      </c>
      <c r="I49" t="s">
        <v>236</v>
      </c>
      <c r="J49">
        <v>1335017</v>
      </c>
      <c r="K49" t="s">
        <v>633</v>
      </c>
      <c r="L49" t="s">
        <v>97</v>
      </c>
    </row>
    <row r="50" spans="1:12" x14ac:dyDescent="0.25">
      <c r="A50" t="s">
        <v>445</v>
      </c>
      <c r="B50" s="2">
        <v>44712</v>
      </c>
      <c r="C50" t="s">
        <v>421</v>
      </c>
      <c r="D50" t="s">
        <v>214</v>
      </c>
      <c r="E50" t="s">
        <v>791</v>
      </c>
      <c r="F50" t="s">
        <v>551</v>
      </c>
      <c r="G50" s="1" t="str">
        <f>HYPERLINK("https://ovidsp.ovid.com/ovidweb.cgi?T=JS&amp;NEWS=n&amp;CSC=Y&amp;PAGE=booktext&amp;D=books&amp;AN=02272760$&amp;XPATH=/PG(0)&amp;EPUB=Y","https://ovidsp.ovid.com/ovidweb.cgi?T=JS&amp;NEWS=n&amp;CSC=Y&amp;PAGE=booktext&amp;D=books&amp;AN=02272760$&amp;XPATH=/PG(0)&amp;EPUB=Y")</f>
        <v>https://ovidsp.ovid.com/ovidweb.cgi?T=JS&amp;NEWS=n&amp;CSC=Y&amp;PAGE=booktext&amp;D=books&amp;AN=02272760$&amp;XPATH=/PG(0)&amp;EPUB=Y</v>
      </c>
      <c r="H50" t="s">
        <v>752</v>
      </c>
      <c r="I50" t="s">
        <v>236</v>
      </c>
      <c r="J50">
        <v>1335017</v>
      </c>
      <c r="K50" t="s">
        <v>671</v>
      </c>
      <c r="L50" t="s">
        <v>57</v>
      </c>
    </row>
    <row r="51" spans="1:12" x14ac:dyDescent="0.25">
      <c r="A51" t="s">
        <v>213</v>
      </c>
      <c r="B51" s="2">
        <v>44712</v>
      </c>
      <c r="C51" t="s">
        <v>5</v>
      </c>
      <c r="D51" t="s">
        <v>372</v>
      </c>
      <c r="E51" t="s">
        <v>791</v>
      </c>
      <c r="F51" t="s">
        <v>114</v>
      </c>
      <c r="G51" s="1" t="str">
        <f>HYPERLINK("https://ovidsp.ovid.com/ovidweb.cgi?T=JS&amp;NEWS=n&amp;CSC=Y&amp;PAGE=booktext&amp;D=books&amp;AN=02102009$&amp;XPATH=/PG(0)&amp;EPUB=Y","https://ovidsp.ovid.com/ovidweb.cgi?T=JS&amp;NEWS=n&amp;CSC=Y&amp;PAGE=booktext&amp;D=books&amp;AN=02102009$&amp;XPATH=/PG(0)&amp;EPUB=Y")</f>
        <v>https://ovidsp.ovid.com/ovidweb.cgi?T=JS&amp;NEWS=n&amp;CSC=Y&amp;PAGE=booktext&amp;D=books&amp;AN=02102009$&amp;XPATH=/PG(0)&amp;EPUB=Y</v>
      </c>
      <c r="H51" t="s">
        <v>752</v>
      </c>
      <c r="I51" t="s">
        <v>236</v>
      </c>
      <c r="J51">
        <v>1335017</v>
      </c>
      <c r="K51" t="s">
        <v>633</v>
      </c>
      <c r="L51" t="s">
        <v>640</v>
      </c>
    </row>
    <row r="52" spans="1:12" x14ac:dyDescent="0.25">
      <c r="A52" t="s">
        <v>576</v>
      </c>
      <c r="B52" s="2">
        <v>44712</v>
      </c>
      <c r="C52" t="s">
        <v>134</v>
      </c>
      <c r="D52" t="s">
        <v>193</v>
      </c>
      <c r="E52" t="s">
        <v>791</v>
      </c>
      <c r="F52" t="s">
        <v>230</v>
      </c>
      <c r="G52" s="1" t="str">
        <f>HYPERLINK("https://ovidsp.ovid.com/ovidweb.cgi?T=JS&amp;NEWS=n&amp;CSC=Y&amp;PAGE=booktext&amp;D=books&amp;AN=02070856$&amp;XPATH=/PG(0)&amp;EPUB=Y","https://ovidsp.ovid.com/ovidweb.cgi?T=JS&amp;NEWS=n&amp;CSC=Y&amp;PAGE=booktext&amp;D=books&amp;AN=02070856$&amp;XPATH=/PG(0)&amp;EPUB=Y")</f>
        <v>https://ovidsp.ovid.com/ovidweb.cgi?T=JS&amp;NEWS=n&amp;CSC=Y&amp;PAGE=booktext&amp;D=books&amp;AN=02070856$&amp;XPATH=/PG(0)&amp;EPUB=Y</v>
      </c>
      <c r="H52" t="s">
        <v>752</v>
      </c>
      <c r="I52" t="s">
        <v>236</v>
      </c>
      <c r="J52">
        <v>1335017</v>
      </c>
      <c r="K52" t="s">
        <v>671</v>
      </c>
      <c r="L52" t="s">
        <v>836</v>
      </c>
    </row>
    <row r="53" spans="1:12" x14ac:dyDescent="0.25">
      <c r="A53" t="s">
        <v>425</v>
      </c>
      <c r="B53" s="2">
        <v>44712</v>
      </c>
      <c r="C53" t="s">
        <v>589</v>
      </c>
      <c r="D53" t="s">
        <v>627</v>
      </c>
      <c r="E53" t="s">
        <v>791</v>
      </c>
      <c r="F53" t="s">
        <v>435</v>
      </c>
      <c r="G53" s="1" t="str">
        <f>HYPERLINK("https://ovidsp.ovid.com/ovidweb.cgi?T=JS&amp;NEWS=n&amp;CSC=Y&amp;PAGE=booktext&amp;D=books&amp;AN=02223304$&amp;XPATH=/PG(0)&amp;EPUB=Y","https://ovidsp.ovid.com/ovidweb.cgi?T=JS&amp;NEWS=n&amp;CSC=Y&amp;PAGE=booktext&amp;D=books&amp;AN=02223304$&amp;XPATH=/PG(0)&amp;EPUB=Y")</f>
        <v>https://ovidsp.ovid.com/ovidweb.cgi?T=JS&amp;NEWS=n&amp;CSC=Y&amp;PAGE=booktext&amp;D=books&amp;AN=02223304$&amp;XPATH=/PG(0)&amp;EPUB=Y</v>
      </c>
      <c r="H53" t="s">
        <v>752</v>
      </c>
      <c r="I53" t="s">
        <v>236</v>
      </c>
      <c r="J53">
        <v>1335017</v>
      </c>
      <c r="K53" t="s">
        <v>633</v>
      </c>
      <c r="L53" t="s">
        <v>753</v>
      </c>
    </row>
    <row r="54" spans="1:12" x14ac:dyDescent="0.25">
      <c r="A54" t="s">
        <v>499</v>
      </c>
      <c r="B54" s="2">
        <v>44712</v>
      </c>
      <c r="C54" t="s">
        <v>453</v>
      </c>
      <c r="D54" t="s">
        <v>545</v>
      </c>
      <c r="E54" t="s">
        <v>791</v>
      </c>
      <c r="F54" t="s">
        <v>328</v>
      </c>
      <c r="G54" s="1" t="str">
        <f>HYPERLINK("https://ovidsp.ovid.com/ovidweb.cgi?T=JS&amp;NEWS=n&amp;CSC=Y&amp;PAGE=booktext&amp;D=books&amp;AN=02238356$&amp;XPATH=/PG(0)&amp;EPUB=Y","https://ovidsp.ovid.com/ovidweb.cgi?T=JS&amp;NEWS=n&amp;CSC=Y&amp;PAGE=booktext&amp;D=books&amp;AN=02238356$&amp;XPATH=/PG(0)&amp;EPUB=Y")</f>
        <v>https://ovidsp.ovid.com/ovidweb.cgi?T=JS&amp;NEWS=n&amp;CSC=Y&amp;PAGE=booktext&amp;D=books&amp;AN=02238356$&amp;XPATH=/PG(0)&amp;EPUB=Y</v>
      </c>
      <c r="H54" t="s">
        <v>752</v>
      </c>
      <c r="I54" t="s">
        <v>236</v>
      </c>
      <c r="J54">
        <v>1335017</v>
      </c>
      <c r="K54" t="s">
        <v>633</v>
      </c>
      <c r="L54" t="s">
        <v>703</v>
      </c>
    </row>
    <row r="55" spans="1:12" x14ac:dyDescent="0.25">
      <c r="A55" t="s">
        <v>58</v>
      </c>
      <c r="B55" s="2">
        <v>44712</v>
      </c>
      <c r="C55" t="s">
        <v>404</v>
      </c>
      <c r="D55" t="s">
        <v>117</v>
      </c>
      <c r="E55" t="s">
        <v>791</v>
      </c>
      <c r="F55" t="s">
        <v>328</v>
      </c>
      <c r="G55" s="1" t="str">
        <f>HYPERLINK("https://ovidsp.ovid.com/ovidweb.cgi?T=JS&amp;NEWS=n&amp;CSC=Y&amp;PAGE=booktext&amp;D=books&amp;AN=02158038$&amp;XPATH=/PG(0)&amp;EPUB=Y","https://ovidsp.ovid.com/ovidweb.cgi?T=JS&amp;NEWS=n&amp;CSC=Y&amp;PAGE=booktext&amp;D=books&amp;AN=02158038$&amp;XPATH=/PG(0)&amp;EPUB=Y")</f>
        <v>https://ovidsp.ovid.com/ovidweb.cgi?T=JS&amp;NEWS=n&amp;CSC=Y&amp;PAGE=booktext&amp;D=books&amp;AN=02158038$&amp;XPATH=/PG(0)&amp;EPUB=Y</v>
      </c>
      <c r="H55" t="s">
        <v>752</v>
      </c>
      <c r="I55" t="s">
        <v>236</v>
      </c>
      <c r="J55">
        <v>1335017</v>
      </c>
      <c r="K55" t="s">
        <v>633</v>
      </c>
      <c r="L55" t="s">
        <v>888</v>
      </c>
    </row>
    <row r="56" spans="1:12" x14ac:dyDescent="0.25">
      <c r="A56" t="s">
        <v>233</v>
      </c>
      <c r="B56" s="2">
        <v>44712</v>
      </c>
      <c r="C56" t="s">
        <v>487</v>
      </c>
      <c r="D56" t="s">
        <v>150</v>
      </c>
      <c r="E56" t="s">
        <v>791</v>
      </c>
      <c r="F56" t="s">
        <v>586</v>
      </c>
      <c r="G56" s="1" t="str">
        <f>HYPERLINK("https://ovidsp.ovid.com/ovidweb.cgi?T=JS&amp;NEWS=n&amp;CSC=Y&amp;PAGE=booktext&amp;D=books&amp;AN=02211181$&amp;XPATH=/PG(0)&amp;EPUB=Y","https://ovidsp.ovid.com/ovidweb.cgi?T=JS&amp;NEWS=n&amp;CSC=Y&amp;PAGE=booktext&amp;D=books&amp;AN=02211181$&amp;XPATH=/PG(0)&amp;EPUB=Y")</f>
        <v>https://ovidsp.ovid.com/ovidweb.cgi?T=JS&amp;NEWS=n&amp;CSC=Y&amp;PAGE=booktext&amp;D=books&amp;AN=02211181$&amp;XPATH=/PG(0)&amp;EPUB=Y</v>
      </c>
      <c r="H56" t="s">
        <v>752</v>
      </c>
      <c r="I56" t="s">
        <v>236</v>
      </c>
      <c r="J56">
        <v>1335017</v>
      </c>
      <c r="K56" t="s">
        <v>671</v>
      </c>
      <c r="L56" t="s">
        <v>427</v>
      </c>
    </row>
    <row r="57" spans="1:12" x14ac:dyDescent="0.25">
      <c r="A57" t="s">
        <v>692</v>
      </c>
      <c r="B57" s="2">
        <v>44712</v>
      </c>
      <c r="C57" t="s">
        <v>544</v>
      </c>
      <c r="D57" t="s">
        <v>885</v>
      </c>
      <c r="E57" t="s">
        <v>791</v>
      </c>
      <c r="F57" t="s">
        <v>586</v>
      </c>
      <c r="G57" s="1" t="str">
        <f>HYPERLINK("https://ovidsp.ovid.com/ovidweb.cgi?T=JS&amp;NEWS=n&amp;CSC=Y&amp;PAGE=booktext&amp;D=books&amp;AN=02158039$&amp;XPATH=/PG(0)&amp;EPUB=Y","https://ovidsp.ovid.com/ovidweb.cgi?T=JS&amp;NEWS=n&amp;CSC=Y&amp;PAGE=booktext&amp;D=books&amp;AN=02158039$&amp;XPATH=/PG(0)&amp;EPUB=Y")</f>
        <v>https://ovidsp.ovid.com/ovidweb.cgi?T=JS&amp;NEWS=n&amp;CSC=Y&amp;PAGE=booktext&amp;D=books&amp;AN=02158039$&amp;XPATH=/PG(0)&amp;EPUB=Y</v>
      </c>
      <c r="H57" t="s">
        <v>752</v>
      </c>
      <c r="I57" t="s">
        <v>236</v>
      </c>
      <c r="J57">
        <v>1335017</v>
      </c>
      <c r="K57" t="s">
        <v>633</v>
      </c>
      <c r="L57" t="s">
        <v>152</v>
      </c>
    </row>
    <row r="58" spans="1:12" x14ac:dyDescent="0.25">
      <c r="A58" t="s">
        <v>813</v>
      </c>
      <c r="B58" s="2">
        <v>44712</v>
      </c>
      <c r="C58" t="s">
        <v>447</v>
      </c>
      <c r="D58" t="s">
        <v>897</v>
      </c>
      <c r="E58" t="s">
        <v>791</v>
      </c>
      <c r="F58" t="s">
        <v>230</v>
      </c>
      <c r="G58" s="1" t="str">
        <f>HYPERLINK("https://ovidsp.ovid.com/ovidweb.cgi?T=JS&amp;NEWS=n&amp;CSC=Y&amp;PAGE=booktext&amp;D=books&amp;AN=01884421$&amp;XPATH=/PG(0)&amp;EPUB=Y","https://ovidsp.ovid.com/ovidweb.cgi?T=JS&amp;NEWS=n&amp;CSC=Y&amp;PAGE=booktext&amp;D=books&amp;AN=01884421$&amp;XPATH=/PG(0)&amp;EPUB=Y")</f>
        <v>https://ovidsp.ovid.com/ovidweb.cgi?T=JS&amp;NEWS=n&amp;CSC=Y&amp;PAGE=booktext&amp;D=books&amp;AN=01884421$&amp;XPATH=/PG(0)&amp;EPUB=Y</v>
      </c>
      <c r="H58" t="s">
        <v>752</v>
      </c>
      <c r="I58" t="s">
        <v>236</v>
      </c>
      <c r="J58">
        <v>1335017</v>
      </c>
      <c r="K58" t="s">
        <v>633</v>
      </c>
      <c r="L58" t="s">
        <v>351</v>
      </c>
    </row>
    <row r="59" spans="1:12" x14ac:dyDescent="0.25">
      <c r="A59" t="s">
        <v>479</v>
      </c>
      <c r="B59" s="2">
        <v>44712</v>
      </c>
      <c r="C59" t="s">
        <v>646</v>
      </c>
      <c r="D59" t="s">
        <v>723</v>
      </c>
      <c r="E59" t="s">
        <v>791</v>
      </c>
      <c r="F59" t="s">
        <v>569</v>
      </c>
      <c r="G59" s="1" t="str">
        <f>HYPERLINK("https://ovidsp.ovid.com/ovidweb.cgi?T=JS&amp;NEWS=n&amp;CSC=Y&amp;PAGE=booktext&amp;D=books&amp;AN=02070859$&amp;XPATH=/PG(0)&amp;EPUB=Y","https://ovidsp.ovid.com/ovidweb.cgi?T=JS&amp;NEWS=n&amp;CSC=Y&amp;PAGE=booktext&amp;D=books&amp;AN=02070859$&amp;XPATH=/PG(0)&amp;EPUB=Y")</f>
        <v>https://ovidsp.ovid.com/ovidweb.cgi?T=JS&amp;NEWS=n&amp;CSC=Y&amp;PAGE=booktext&amp;D=books&amp;AN=02070859$&amp;XPATH=/PG(0)&amp;EPUB=Y</v>
      </c>
      <c r="H59" t="s">
        <v>752</v>
      </c>
      <c r="I59" t="s">
        <v>236</v>
      </c>
      <c r="J59">
        <v>1335017</v>
      </c>
      <c r="K59" t="s">
        <v>671</v>
      </c>
      <c r="L59" t="s">
        <v>697</v>
      </c>
    </row>
    <row r="60" spans="1:12" x14ac:dyDescent="0.25">
      <c r="A60" t="s">
        <v>858</v>
      </c>
      <c r="B60" s="2">
        <v>44712</v>
      </c>
      <c r="C60" t="s">
        <v>115</v>
      </c>
      <c r="D60" t="s">
        <v>658</v>
      </c>
      <c r="E60" t="s">
        <v>791</v>
      </c>
      <c r="F60" t="s">
        <v>328</v>
      </c>
      <c r="G60" s="1" t="str">
        <f>HYPERLINK("https://ovidsp.ovid.com/ovidweb.cgi?T=JS&amp;NEWS=n&amp;CSC=Y&amp;PAGE=booktext&amp;D=books&amp;AN=02181733$&amp;XPATH=/PG(0)&amp;EPUB=Y","https://ovidsp.ovid.com/ovidweb.cgi?T=JS&amp;NEWS=n&amp;CSC=Y&amp;PAGE=booktext&amp;D=books&amp;AN=02181733$&amp;XPATH=/PG(0)&amp;EPUB=Y")</f>
        <v>https://ovidsp.ovid.com/ovidweb.cgi?T=JS&amp;NEWS=n&amp;CSC=Y&amp;PAGE=booktext&amp;D=books&amp;AN=02181733$&amp;XPATH=/PG(0)&amp;EPUB=Y</v>
      </c>
      <c r="H60" t="s">
        <v>752</v>
      </c>
      <c r="I60" t="s">
        <v>236</v>
      </c>
      <c r="J60">
        <v>1335017</v>
      </c>
      <c r="K60" t="s">
        <v>633</v>
      </c>
      <c r="L60" t="s">
        <v>468</v>
      </c>
    </row>
    <row r="61" spans="1:12" x14ac:dyDescent="0.25">
      <c r="A61" t="s">
        <v>492</v>
      </c>
      <c r="B61" s="2">
        <v>44712</v>
      </c>
      <c r="C61" t="s">
        <v>139</v>
      </c>
      <c r="D61" t="s">
        <v>60</v>
      </c>
      <c r="E61" t="s">
        <v>791</v>
      </c>
      <c r="F61" t="s">
        <v>501</v>
      </c>
      <c r="G61" s="1" t="str">
        <f>HYPERLINK("https://ovidsp.ovid.com/ovidweb.cgi?T=JS&amp;NEWS=n&amp;CSC=Y&amp;PAGE=booktext&amp;D=books&amp;AN=02060355$&amp;XPATH=/PG(0)&amp;EPUB=Y","https://ovidsp.ovid.com/ovidweb.cgi?T=JS&amp;NEWS=n&amp;CSC=Y&amp;PAGE=booktext&amp;D=books&amp;AN=02060355$&amp;XPATH=/PG(0)&amp;EPUB=Y")</f>
        <v>https://ovidsp.ovid.com/ovidweb.cgi?T=JS&amp;NEWS=n&amp;CSC=Y&amp;PAGE=booktext&amp;D=books&amp;AN=02060355$&amp;XPATH=/PG(0)&amp;EPUB=Y</v>
      </c>
      <c r="H61" t="s">
        <v>752</v>
      </c>
      <c r="I61" t="s">
        <v>236</v>
      </c>
      <c r="J61">
        <v>1335017</v>
      </c>
      <c r="K61" t="s">
        <v>633</v>
      </c>
      <c r="L61" t="s">
        <v>336</v>
      </c>
    </row>
    <row r="62" spans="1:12" x14ac:dyDescent="0.25">
      <c r="A62" t="s">
        <v>877</v>
      </c>
      <c r="B62" s="2">
        <v>44712</v>
      </c>
      <c r="C62" t="s">
        <v>767</v>
      </c>
      <c r="D62" t="s">
        <v>504</v>
      </c>
      <c r="E62" t="s">
        <v>791</v>
      </c>
      <c r="F62" t="s">
        <v>328</v>
      </c>
      <c r="G62" s="1" t="str">
        <f>HYPERLINK("https://ovidsp.ovid.com/ovidweb.cgi?T=JS&amp;NEWS=n&amp;CSC=Y&amp;PAGE=booktext&amp;D=books&amp;AN=01996203$&amp;XPATH=/PG(0)&amp;EPUB=Y","https://ovidsp.ovid.com/ovidweb.cgi?T=JS&amp;NEWS=n&amp;CSC=Y&amp;PAGE=booktext&amp;D=books&amp;AN=01996203$&amp;XPATH=/PG(0)&amp;EPUB=Y")</f>
        <v>https://ovidsp.ovid.com/ovidweb.cgi?T=JS&amp;NEWS=n&amp;CSC=Y&amp;PAGE=booktext&amp;D=books&amp;AN=01996203$&amp;XPATH=/PG(0)&amp;EPUB=Y</v>
      </c>
      <c r="H62" t="s">
        <v>752</v>
      </c>
      <c r="I62" t="s">
        <v>236</v>
      </c>
      <c r="J62">
        <v>1335017</v>
      </c>
      <c r="K62" t="s">
        <v>633</v>
      </c>
      <c r="L62" t="s">
        <v>469</v>
      </c>
    </row>
    <row r="63" spans="1:12" x14ac:dyDescent="0.25">
      <c r="A63" t="s">
        <v>290</v>
      </c>
      <c r="B63" s="2">
        <v>44712</v>
      </c>
      <c r="C63" t="s">
        <v>148</v>
      </c>
      <c r="D63" t="s">
        <v>254</v>
      </c>
      <c r="E63" t="s">
        <v>791</v>
      </c>
      <c r="F63" t="s">
        <v>435</v>
      </c>
      <c r="G63" s="1" t="str">
        <f>HYPERLINK("https://ovidsp.ovid.com/ovidweb.cgi?T=JS&amp;NEWS=n&amp;CSC=Y&amp;PAGE=booktext&amp;D=books&amp;AN=02127190$&amp;XPATH=/PG(0)&amp;EPUB=Y","https://ovidsp.ovid.com/ovidweb.cgi?T=JS&amp;NEWS=n&amp;CSC=Y&amp;PAGE=booktext&amp;D=books&amp;AN=02127190$&amp;XPATH=/PG(0)&amp;EPUB=Y")</f>
        <v>https://ovidsp.ovid.com/ovidweb.cgi?T=JS&amp;NEWS=n&amp;CSC=Y&amp;PAGE=booktext&amp;D=books&amp;AN=02127190$&amp;XPATH=/PG(0)&amp;EPUB=Y</v>
      </c>
      <c r="H63" t="s">
        <v>752</v>
      </c>
      <c r="I63" t="s">
        <v>236</v>
      </c>
      <c r="J63">
        <v>1335017</v>
      </c>
      <c r="K63" t="s">
        <v>671</v>
      </c>
      <c r="L63" t="s">
        <v>218</v>
      </c>
    </row>
    <row r="64" spans="1:12" x14ac:dyDescent="0.25">
      <c r="A64" t="s">
        <v>841</v>
      </c>
      <c r="B64" s="2">
        <v>44712</v>
      </c>
      <c r="C64" t="s">
        <v>326</v>
      </c>
      <c r="D64" t="s">
        <v>337</v>
      </c>
      <c r="E64" t="s">
        <v>791</v>
      </c>
      <c r="F64" t="s">
        <v>81</v>
      </c>
      <c r="G64" s="1" t="str">
        <f>HYPERLINK("https://ovidsp.ovid.com/ovidweb.cgi?T=JS&amp;NEWS=n&amp;CSC=Y&amp;PAGE=booktext&amp;D=books&amp;AN=02144596$&amp;XPATH=/PG(0)&amp;EPUB=Y","https://ovidsp.ovid.com/ovidweb.cgi?T=JS&amp;NEWS=n&amp;CSC=Y&amp;PAGE=booktext&amp;D=books&amp;AN=02144596$&amp;XPATH=/PG(0)&amp;EPUB=Y")</f>
        <v>https://ovidsp.ovid.com/ovidweb.cgi?T=JS&amp;NEWS=n&amp;CSC=Y&amp;PAGE=booktext&amp;D=books&amp;AN=02144596$&amp;XPATH=/PG(0)&amp;EPUB=Y</v>
      </c>
      <c r="H64" t="s">
        <v>752</v>
      </c>
      <c r="I64" t="s">
        <v>236</v>
      </c>
      <c r="J64">
        <v>1335017</v>
      </c>
      <c r="K64" t="s">
        <v>633</v>
      </c>
      <c r="L64" t="s">
        <v>50</v>
      </c>
    </row>
    <row r="65" spans="1:12" x14ac:dyDescent="0.25">
      <c r="A65" t="s">
        <v>743</v>
      </c>
      <c r="B65" s="2">
        <v>44712</v>
      </c>
      <c r="C65" t="s">
        <v>252</v>
      </c>
      <c r="D65" t="s">
        <v>768</v>
      </c>
      <c r="E65" t="s">
        <v>791</v>
      </c>
      <c r="F65" t="s">
        <v>569</v>
      </c>
      <c r="G65" s="1" t="str">
        <f>HYPERLINK("https://ovidsp.ovid.com/ovidweb.cgi?T=JS&amp;NEWS=n&amp;CSC=Y&amp;PAGE=booktext&amp;D=books&amp;AN=02205969$&amp;XPATH=/PG(0)&amp;EPUB=Y","https://ovidsp.ovid.com/ovidweb.cgi?T=JS&amp;NEWS=n&amp;CSC=Y&amp;PAGE=booktext&amp;D=books&amp;AN=02205969$&amp;XPATH=/PG(0)&amp;EPUB=Y")</f>
        <v>https://ovidsp.ovid.com/ovidweb.cgi?T=JS&amp;NEWS=n&amp;CSC=Y&amp;PAGE=booktext&amp;D=books&amp;AN=02205969$&amp;XPATH=/PG(0)&amp;EPUB=Y</v>
      </c>
      <c r="H65" t="s">
        <v>752</v>
      </c>
      <c r="I65" t="s">
        <v>236</v>
      </c>
      <c r="J65">
        <v>1335017</v>
      </c>
      <c r="K65" t="s">
        <v>633</v>
      </c>
      <c r="L65" t="s">
        <v>684</v>
      </c>
    </row>
    <row r="66" spans="1:12" x14ac:dyDescent="0.25">
      <c r="A66" t="s">
        <v>84</v>
      </c>
      <c r="B66" s="2">
        <v>44712</v>
      </c>
      <c r="C66" t="s">
        <v>306</v>
      </c>
      <c r="D66" t="s">
        <v>135</v>
      </c>
      <c r="E66" t="s">
        <v>791</v>
      </c>
      <c r="F66" t="s">
        <v>81</v>
      </c>
      <c r="G66" s="1" t="str">
        <f>HYPERLINK("https://ovidsp.ovid.com/ovidweb.cgi?T=JS&amp;NEWS=n&amp;CSC=Y&amp;PAGE=booktext&amp;D=books&amp;AN=01745941$&amp;XPATH=/PG(0)&amp;EPUB=Y","https://ovidsp.ovid.com/ovidweb.cgi?T=JS&amp;NEWS=n&amp;CSC=Y&amp;PAGE=booktext&amp;D=books&amp;AN=01745941$&amp;XPATH=/PG(0)&amp;EPUB=Y")</f>
        <v>https://ovidsp.ovid.com/ovidweb.cgi?T=JS&amp;NEWS=n&amp;CSC=Y&amp;PAGE=booktext&amp;D=books&amp;AN=01745941$&amp;XPATH=/PG(0)&amp;EPUB=Y</v>
      </c>
      <c r="H66" t="s">
        <v>752</v>
      </c>
      <c r="I66" t="s">
        <v>236</v>
      </c>
      <c r="J66">
        <v>1335017</v>
      </c>
      <c r="K66" t="s">
        <v>671</v>
      </c>
      <c r="L66" t="s">
        <v>519</v>
      </c>
    </row>
    <row r="67" spans="1:12" x14ac:dyDescent="0.25">
      <c r="A67" t="s">
        <v>24</v>
      </c>
      <c r="B67" s="2">
        <v>44712</v>
      </c>
      <c r="C67" t="s">
        <v>832</v>
      </c>
      <c r="D67" t="s">
        <v>153</v>
      </c>
      <c r="E67" t="s">
        <v>791</v>
      </c>
      <c r="F67" t="s">
        <v>435</v>
      </c>
      <c r="G67" s="1" t="str">
        <f>HYPERLINK("https://ovidsp.ovid.com/ovidweb.cgi?T=JS&amp;NEWS=n&amp;CSC=Y&amp;PAGE=booktext&amp;D=books&amp;AN=01626600$&amp;XPATH=/PG(0)&amp;EPUB=Y","https://ovidsp.ovid.com/ovidweb.cgi?T=JS&amp;NEWS=n&amp;CSC=Y&amp;PAGE=booktext&amp;D=books&amp;AN=01626600$&amp;XPATH=/PG(0)&amp;EPUB=Y")</f>
        <v>https://ovidsp.ovid.com/ovidweb.cgi?T=JS&amp;NEWS=n&amp;CSC=Y&amp;PAGE=booktext&amp;D=books&amp;AN=01626600$&amp;XPATH=/PG(0)&amp;EPUB=Y</v>
      </c>
      <c r="H67" t="s">
        <v>752</v>
      </c>
      <c r="I67" t="s">
        <v>236</v>
      </c>
      <c r="J67">
        <v>1335017</v>
      </c>
      <c r="K67" t="s">
        <v>633</v>
      </c>
      <c r="L67" t="s">
        <v>302</v>
      </c>
    </row>
    <row r="68" spans="1:12" x14ac:dyDescent="0.25">
      <c r="A68" t="s">
        <v>357</v>
      </c>
      <c r="B68" s="2">
        <v>44712</v>
      </c>
      <c r="C68" t="s">
        <v>759</v>
      </c>
      <c r="D68" t="s">
        <v>403</v>
      </c>
      <c r="E68" t="s">
        <v>791</v>
      </c>
      <c r="F68" t="s">
        <v>328</v>
      </c>
      <c r="G68" s="1" t="str">
        <f>HYPERLINK("https://ovidsp.ovid.com/ovidweb.cgi?T=JS&amp;NEWS=n&amp;CSC=Y&amp;PAGE=booktext&amp;D=books&amp;AN=01641754$&amp;XPATH=/PG(0)&amp;EPUB=Y","https://ovidsp.ovid.com/ovidweb.cgi?T=JS&amp;NEWS=n&amp;CSC=Y&amp;PAGE=booktext&amp;D=books&amp;AN=01641754$&amp;XPATH=/PG(0)&amp;EPUB=Y")</f>
        <v>https://ovidsp.ovid.com/ovidweb.cgi?T=JS&amp;NEWS=n&amp;CSC=Y&amp;PAGE=booktext&amp;D=books&amp;AN=01641754$&amp;XPATH=/PG(0)&amp;EPUB=Y</v>
      </c>
      <c r="H68" t="s">
        <v>752</v>
      </c>
      <c r="I68" t="s">
        <v>236</v>
      </c>
      <c r="J68">
        <v>1335017</v>
      </c>
      <c r="K68" t="s">
        <v>633</v>
      </c>
      <c r="L68" t="s">
        <v>271</v>
      </c>
    </row>
    <row r="69" spans="1:12" x14ac:dyDescent="0.25">
      <c r="A69" t="s">
        <v>675</v>
      </c>
      <c r="B69" s="2">
        <v>44712</v>
      </c>
      <c r="C69" t="s">
        <v>472</v>
      </c>
      <c r="D69" t="s">
        <v>376</v>
      </c>
      <c r="E69" t="s">
        <v>791</v>
      </c>
      <c r="F69" t="s">
        <v>551</v>
      </c>
      <c r="G69" s="1" t="str">
        <f>HYPERLINK("https://ovidsp.ovid.com/ovidweb.cgi?T=JS&amp;NEWS=n&amp;CSC=Y&amp;PAGE=booktext&amp;D=books&amp;AN=02238419$&amp;XPATH=/PG(0)&amp;EPUB=Y","https://ovidsp.ovid.com/ovidweb.cgi?T=JS&amp;NEWS=n&amp;CSC=Y&amp;PAGE=booktext&amp;D=books&amp;AN=02238419$&amp;XPATH=/PG(0)&amp;EPUB=Y")</f>
        <v>https://ovidsp.ovid.com/ovidweb.cgi?T=JS&amp;NEWS=n&amp;CSC=Y&amp;PAGE=booktext&amp;D=books&amp;AN=02238419$&amp;XPATH=/PG(0)&amp;EPUB=Y</v>
      </c>
      <c r="H69" t="s">
        <v>752</v>
      </c>
      <c r="I69" t="s">
        <v>236</v>
      </c>
      <c r="J69">
        <v>1335017</v>
      </c>
      <c r="K69" t="s">
        <v>671</v>
      </c>
      <c r="L69" t="s">
        <v>344</v>
      </c>
    </row>
    <row r="70" spans="1:12" x14ac:dyDescent="0.25">
      <c r="A70" t="s">
        <v>687</v>
      </c>
      <c r="B70" s="2">
        <v>44712</v>
      </c>
      <c r="C70" t="s">
        <v>327</v>
      </c>
      <c r="D70" t="s">
        <v>548</v>
      </c>
      <c r="E70" t="s">
        <v>791</v>
      </c>
      <c r="F70" t="s">
        <v>230</v>
      </c>
      <c r="G70" s="1" t="str">
        <f>HYPERLINK("https://ovidsp.ovid.com/ovidweb.cgi?T=JS&amp;NEWS=n&amp;CSC=Y&amp;PAGE=booktext&amp;D=books&amp;AN=01979441$&amp;XPATH=/PG(0)&amp;EPUB=Y","https://ovidsp.ovid.com/ovidweb.cgi?T=JS&amp;NEWS=n&amp;CSC=Y&amp;PAGE=booktext&amp;D=books&amp;AN=01979441$&amp;XPATH=/PG(0)&amp;EPUB=Y")</f>
        <v>https://ovidsp.ovid.com/ovidweb.cgi?T=JS&amp;NEWS=n&amp;CSC=Y&amp;PAGE=booktext&amp;D=books&amp;AN=01979441$&amp;XPATH=/PG(0)&amp;EPUB=Y</v>
      </c>
      <c r="H70" t="s">
        <v>752</v>
      </c>
      <c r="I70" t="s">
        <v>236</v>
      </c>
      <c r="J70">
        <v>1335017</v>
      </c>
      <c r="K70" t="s">
        <v>633</v>
      </c>
      <c r="L70" t="s">
        <v>286</v>
      </c>
    </row>
    <row r="71" spans="1:12" x14ac:dyDescent="0.25">
      <c r="A71" t="s">
        <v>1</v>
      </c>
      <c r="B71" s="2">
        <v>44712</v>
      </c>
      <c r="C71" t="s">
        <v>726</v>
      </c>
      <c r="D71" t="s">
        <v>347</v>
      </c>
      <c r="E71" t="s">
        <v>791</v>
      </c>
      <c r="F71" t="s">
        <v>655</v>
      </c>
      <c r="G71" s="1" t="str">
        <f>HYPERLINK("https://ovidsp.ovid.com/ovidweb.cgi?T=JS&amp;NEWS=n&amp;CSC=Y&amp;PAGE=booktext&amp;D=books&amp;AN=01996167$&amp;XPATH=/PG(0)&amp;EPUB=Y","https://ovidsp.ovid.com/ovidweb.cgi?T=JS&amp;NEWS=n&amp;CSC=Y&amp;PAGE=booktext&amp;D=books&amp;AN=01996167$&amp;XPATH=/PG(0)&amp;EPUB=Y")</f>
        <v>https://ovidsp.ovid.com/ovidweb.cgi?T=JS&amp;NEWS=n&amp;CSC=Y&amp;PAGE=booktext&amp;D=books&amp;AN=01996167$&amp;XPATH=/PG(0)&amp;EPUB=Y</v>
      </c>
      <c r="H71" t="s">
        <v>752</v>
      </c>
      <c r="I71" t="s">
        <v>236</v>
      </c>
      <c r="J71">
        <v>1335017</v>
      </c>
      <c r="K71" t="s">
        <v>633</v>
      </c>
      <c r="L71" t="s">
        <v>391</v>
      </c>
    </row>
    <row r="72" spans="1:12" x14ac:dyDescent="0.25">
      <c r="A72" t="s">
        <v>19</v>
      </c>
      <c r="B72" s="2">
        <v>44712</v>
      </c>
      <c r="C72" t="s">
        <v>668</v>
      </c>
      <c r="D72" t="s">
        <v>716</v>
      </c>
      <c r="E72" t="s">
        <v>791</v>
      </c>
      <c r="F72" t="s">
        <v>569</v>
      </c>
      <c r="G72" s="1" t="str">
        <f>HYPERLINK("https://ovidsp.ovid.com/ovidweb.cgi?T=JS&amp;NEWS=n&amp;CSC=Y&amp;PAGE=booktext&amp;D=books&amp;AN=01884451$&amp;XPATH=/PG(0)&amp;EPUB=Y","https://ovidsp.ovid.com/ovidweb.cgi?T=JS&amp;NEWS=n&amp;CSC=Y&amp;PAGE=booktext&amp;D=books&amp;AN=01884451$&amp;XPATH=/PG(0)&amp;EPUB=Y")</f>
        <v>https://ovidsp.ovid.com/ovidweb.cgi?T=JS&amp;NEWS=n&amp;CSC=Y&amp;PAGE=booktext&amp;D=books&amp;AN=01884451$&amp;XPATH=/PG(0)&amp;EPUB=Y</v>
      </c>
      <c r="H72" t="s">
        <v>752</v>
      </c>
      <c r="I72" t="s">
        <v>236</v>
      </c>
      <c r="J72">
        <v>1335017</v>
      </c>
      <c r="K72" t="s">
        <v>633</v>
      </c>
      <c r="L72" t="s">
        <v>596</v>
      </c>
    </row>
    <row r="73" spans="1:12" x14ac:dyDescent="0.25">
      <c r="A73" t="s">
        <v>6</v>
      </c>
      <c r="B73" s="2">
        <v>44712</v>
      </c>
      <c r="C73" t="s">
        <v>765</v>
      </c>
      <c r="D73" t="s">
        <v>8</v>
      </c>
      <c r="E73" t="s">
        <v>791</v>
      </c>
      <c r="F73" t="s">
        <v>569</v>
      </c>
      <c r="G73" s="1" t="str">
        <f>HYPERLINK("https://ovidsp.ovid.com/ovidweb.cgi?T=JS&amp;NEWS=n&amp;CSC=Y&amp;PAGE=booktext&amp;D=books&amp;AN=02139674$&amp;XPATH=/PG(0)&amp;EPUB=Y","https://ovidsp.ovid.com/ovidweb.cgi?T=JS&amp;NEWS=n&amp;CSC=Y&amp;PAGE=booktext&amp;D=books&amp;AN=02139674$&amp;XPATH=/PG(0)&amp;EPUB=Y")</f>
        <v>https://ovidsp.ovid.com/ovidweb.cgi?T=JS&amp;NEWS=n&amp;CSC=Y&amp;PAGE=booktext&amp;D=books&amp;AN=02139674$&amp;XPATH=/PG(0)&amp;EPUB=Y</v>
      </c>
      <c r="H73" t="s">
        <v>752</v>
      </c>
      <c r="I73" t="s">
        <v>236</v>
      </c>
      <c r="J73">
        <v>1335017</v>
      </c>
      <c r="K73" t="s">
        <v>633</v>
      </c>
      <c r="L73" t="s">
        <v>604</v>
      </c>
    </row>
    <row r="74" spans="1:12" x14ac:dyDescent="0.25">
      <c r="A74" t="s">
        <v>848</v>
      </c>
      <c r="B74" s="2">
        <v>44712</v>
      </c>
      <c r="C74" t="s">
        <v>859</v>
      </c>
      <c r="D74" t="s">
        <v>437</v>
      </c>
      <c r="E74" t="s">
        <v>791</v>
      </c>
      <c r="F74" t="s">
        <v>820</v>
      </c>
      <c r="G74" s="1" t="str">
        <f>HYPERLINK("https://ovidsp.ovid.com/ovidweb.cgi?T=JS&amp;NEWS=n&amp;CSC=Y&amp;PAGE=booktext&amp;D=books&amp;AN=02211183$&amp;XPATH=/PG(0)&amp;EPUB=Y","https://ovidsp.ovid.com/ovidweb.cgi?T=JS&amp;NEWS=n&amp;CSC=Y&amp;PAGE=booktext&amp;D=books&amp;AN=02211183$&amp;XPATH=/PG(0)&amp;EPUB=Y")</f>
        <v>https://ovidsp.ovid.com/ovidweb.cgi?T=JS&amp;NEWS=n&amp;CSC=Y&amp;PAGE=booktext&amp;D=books&amp;AN=02211183$&amp;XPATH=/PG(0)&amp;EPUB=Y</v>
      </c>
      <c r="H74" t="s">
        <v>752</v>
      </c>
      <c r="I74" t="s">
        <v>236</v>
      </c>
      <c r="J74">
        <v>1335017</v>
      </c>
      <c r="K74" t="s">
        <v>671</v>
      </c>
      <c r="L74" t="s">
        <v>363</v>
      </c>
    </row>
    <row r="75" spans="1:12" x14ac:dyDescent="0.25">
      <c r="A75" t="s">
        <v>771</v>
      </c>
      <c r="B75" s="2">
        <v>44712</v>
      </c>
      <c r="C75" t="s">
        <v>890</v>
      </c>
      <c r="D75" t="s">
        <v>856</v>
      </c>
      <c r="E75" t="s">
        <v>791</v>
      </c>
      <c r="F75" t="s">
        <v>81</v>
      </c>
      <c r="G75" s="1" t="str">
        <f>HYPERLINK("https://ovidsp.ovid.com/ovidweb.cgi?T=JS&amp;NEWS=n&amp;CSC=Y&amp;PAGE=booktext&amp;D=books&amp;AN=02070812$&amp;XPATH=/PG(0)&amp;EPUB=Y","https://ovidsp.ovid.com/ovidweb.cgi?T=JS&amp;NEWS=n&amp;CSC=Y&amp;PAGE=booktext&amp;D=books&amp;AN=02070812$&amp;XPATH=/PG(0)&amp;EPUB=Y")</f>
        <v>https://ovidsp.ovid.com/ovidweb.cgi?T=JS&amp;NEWS=n&amp;CSC=Y&amp;PAGE=booktext&amp;D=books&amp;AN=02070812$&amp;XPATH=/PG(0)&amp;EPUB=Y</v>
      </c>
      <c r="H75" t="s">
        <v>752</v>
      </c>
      <c r="I75" t="s">
        <v>236</v>
      </c>
      <c r="J75">
        <v>1335017</v>
      </c>
      <c r="K75" t="s">
        <v>671</v>
      </c>
      <c r="L75" t="s">
        <v>433</v>
      </c>
    </row>
    <row r="76" spans="1:12" x14ac:dyDescent="0.25">
      <c r="A76" t="s">
        <v>614</v>
      </c>
      <c r="B76" s="2">
        <v>44712</v>
      </c>
      <c r="C76" t="s">
        <v>183</v>
      </c>
      <c r="D76" t="s">
        <v>875</v>
      </c>
      <c r="E76" t="s">
        <v>791</v>
      </c>
      <c r="F76" t="s">
        <v>551</v>
      </c>
      <c r="G76" s="1" t="str">
        <f>HYPERLINK("https://ovidsp.ovid.com/ovidweb.cgi?T=JS&amp;NEWS=n&amp;CSC=Y&amp;PAGE=booktext&amp;D=books&amp;AN=01762474$&amp;XPATH=/PG(0)&amp;EPUB=Y","https://ovidsp.ovid.com/ovidweb.cgi?T=JS&amp;NEWS=n&amp;CSC=Y&amp;PAGE=booktext&amp;D=books&amp;AN=01762474$&amp;XPATH=/PG(0)&amp;EPUB=Y")</f>
        <v>https://ovidsp.ovid.com/ovidweb.cgi?T=JS&amp;NEWS=n&amp;CSC=Y&amp;PAGE=booktext&amp;D=books&amp;AN=01762474$&amp;XPATH=/PG(0)&amp;EPUB=Y</v>
      </c>
      <c r="H76" t="s">
        <v>752</v>
      </c>
      <c r="I76" t="s">
        <v>236</v>
      </c>
      <c r="J76">
        <v>1335017</v>
      </c>
      <c r="K76" t="s">
        <v>633</v>
      </c>
      <c r="L76" t="s">
        <v>264</v>
      </c>
    </row>
    <row r="77" spans="1:12" x14ac:dyDescent="0.25">
      <c r="A77" t="s">
        <v>657</v>
      </c>
      <c r="B77" s="2">
        <v>44712</v>
      </c>
      <c r="C77" t="s">
        <v>831</v>
      </c>
      <c r="D77" t="s">
        <v>715</v>
      </c>
      <c r="E77" t="s">
        <v>791</v>
      </c>
      <c r="F77" t="s">
        <v>655</v>
      </c>
      <c r="G77" s="1" t="str">
        <f>HYPERLINK("https://ovidsp.ovid.com/ovidweb.cgi?T=JS&amp;NEWS=n&amp;CSC=Y&amp;PAGE=booktext&amp;D=books&amp;AN=02158040$&amp;XPATH=/PG(0)&amp;EPUB=Y","https://ovidsp.ovid.com/ovidweb.cgi?T=JS&amp;NEWS=n&amp;CSC=Y&amp;PAGE=booktext&amp;D=books&amp;AN=02158040$&amp;XPATH=/PG(0)&amp;EPUB=Y")</f>
        <v>https://ovidsp.ovid.com/ovidweb.cgi?T=JS&amp;NEWS=n&amp;CSC=Y&amp;PAGE=booktext&amp;D=books&amp;AN=02158040$&amp;XPATH=/PG(0)&amp;EPUB=Y</v>
      </c>
      <c r="H77" t="s">
        <v>752</v>
      </c>
      <c r="I77" t="s">
        <v>236</v>
      </c>
      <c r="J77">
        <v>1335017</v>
      </c>
      <c r="K77" t="s">
        <v>633</v>
      </c>
      <c r="L77" t="s">
        <v>498</v>
      </c>
    </row>
    <row r="78" spans="1:12" x14ac:dyDescent="0.25">
      <c r="A78" t="s">
        <v>367</v>
      </c>
      <c r="B78" s="2">
        <v>44712</v>
      </c>
      <c r="C78" t="s">
        <v>204</v>
      </c>
      <c r="D78" t="s">
        <v>600</v>
      </c>
      <c r="E78" t="s">
        <v>791</v>
      </c>
      <c r="F78" t="s">
        <v>551</v>
      </c>
      <c r="G78" s="1" t="str">
        <f>HYPERLINK("https://ovidsp.ovid.com/ovidweb.cgi?T=JS&amp;NEWS=n&amp;CSC=Y&amp;PAGE=booktext&amp;D=books&amp;AN=02118604$&amp;XPATH=/PG(0)&amp;EPUB=Y","https://ovidsp.ovid.com/ovidweb.cgi?T=JS&amp;NEWS=n&amp;CSC=Y&amp;PAGE=booktext&amp;D=books&amp;AN=02118604$&amp;XPATH=/PG(0)&amp;EPUB=Y")</f>
        <v>https://ovidsp.ovid.com/ovidweb.cgi?T=JS&amp;NEWS=n&amp;CSC=Y&amp;PAGE=booktext&amp;D=books&amp;AN=02118604$&amp;XPATH=/PG(0)&amp;EPUB=Y</v>
      </c>
      <c r="H78" t="s">
        <v>752</v>
      </c>
      <c r="I78" t="s">
        <v>236</v>
      </c>
      <c r="J78">
        <v>1335017</v>
      </c>
      <c r="K78" t="s">
        <v>633</v>
      </c>
      <c r="L78" t="s">
        <v>324</v>
      </c>
    </row>
    <row r="79" spans="1:12" x14ac:dyDescent="0.25">
      <c r="A79" t="s">
        <v>256</v>
      </c>
      <c r="B79" s="2">
        <v>44712</v>
      </c>
      <c r="C79" t="s">
        <v>9</v>
      </c>
      <c r="D79" t="s">
        <v>857</v>
      </c>
      <c r="E79" t="s">
        <v>791</v>
      </c>
      <c r="F79" t="s">
        <v>655</v>
      </c>
      <c r="G79" s="1" t="str">
        <f>HYPERLINK("https://ovidsp.ovid.com/ovidweb.cgi?T=JS&amp;NEWS=n&amp;CSC=Y&amp;PAGE=booktext&amp;D=books&amp;AN=01979442$&amp;XPATH=/PG(0)&amp;EPUB=Y","https://ovidsp.ovid.com/ovidweb.cgi?T=JS&amp;NEWS=n&amp;CSC=Y&amp;PAGE=booktext&amp;D=books&amp;AN=01979442$&amp;XPATH=/PG(0)&amp;EPUB=Y")</f>
        <v>https://ovidsp.ovid.com/ovidweb.cgi?T=JS&amp;NEWS=n&amp;CSC=Y&amp;PAGE=booktext&amp;D=books&amp;AN=01979442$&amp;XPATH=/PG(0)&amp;EPUB=Y</v>
      </c>
      <c r="H79" t="s">
        <v>752</v>
      </c>
      <c r="I79" t="s">
        <v>236</v>
      </c>
      <c r="J79">
        <v>1335017</v>
      </c>
      <c r="K79" t="s">
        <v>633</v>
      </c>
      <c r="L79" t="s">
        <v>133</v>
      </c>
    </row>
    <row r="80" spans="1:12" x14ac:dyDescent="0.25">
      <c r="A80" t="s">
        <v>111</v>
      </c>
      <c r="B80" s="2">
        <v>44712</v>
      </c>
      <c r="C80" t="s">
        <v>362</v>
      </c>
      <c r="D80" t="s">
        <v>550</v>
      </c>
      <c r="E80" t="s">
        <v>791</v>
      </c>
      <c r="F80" t="s">
        <v>328</v>
      </c>
      <c r="G80" s="1" t="str">
        <f>HYPERLINK("https://ovidsp.ovid.com/ovidweb.cgi?T=JS&amp;NEWS=n&amp;CSC=Y&amp;PAGE=booktext&amp;D=books&amp;AN=01996204$&amp;XPATH=/PG(0)&amp;EPUB=Y","https://ovidsp.ovid.com/ovidweb.cgi?T=JS&amp;NEWS=n&amp;CSC=Y&amp;PAGE=booktext&amp;D=books&amp;AN=01996204$&amp;XPATH=/PG(0)&amp;EPUB=Y")</f>
        <v>https://ovidsp.ovid.com/ovidweb.cgi?T=JS&amp;NEWS=n&amp;CSC=Y&amp;PAGE=booktext&amp;D=books&amp;AN=01996204$&amp;XPATH=/PG(0)&amp;EPUB=Y</v>
      </c>
      <c r="H80" t="s">
        <v>752</v>
      </c>
      <c r="I80" t="s">
        <v>236</v>
      </c>
      <c r="J80">
        <v>1335017</v>
      </c>
      <c r="K80" t="s">
        <v>633</v>
      </c>
      <c r="L80" t="s">
        <v>789</v>
      </c>
    </row>
    <row r="81" spans="1:12" x14ac:dyDescent="0.25">
      <c r="A81" t="s">
        <v>273</v>
      </c>
      <c r="B81" s="2">
        <v>44712</v>
      </c>
      <c r="C81" t="s">
        <v>685</v>
      </c>
      <c r="D81" t="s">
        <v>843</v>
      </c>
      <c r="E81" t="s">
        <v>791</v>
      </c>
      <c r="F81" t="s">
        <v>328</v>
      </c>
      <c r="G81" s="1" t="str">
        <f>HYPERLINK("https://ovidsp.ovid.com/ovidweb.cgi?T=JS&amp;NEWS=n&amp;CSC=Y&amp;PAGE=booktext&amp;D=books&amp;AN=02211185$&amp;XPATH=/PG(0)&amp;EPUB=Y","https://ovidsp.ovid.com/ovidweb.cgi?T=JS&amp;NEWS=n&amp;CSC=Y&amp;PAGE=booktext&amp;D=books&amp;AN=02211185$&amp;XPATH=/PG(0)&amp;EPUB=Y")</f>
        <v>https://ovidsp.ovid.com/ovidweb.cgi?T=JS&amp;NEWS=n&amp;CSC=Y&amp;PAGE=booktext&amp;D=books&amp;AN=02211185$&amp;XPATH=/PG(0)&amp;EPUB=Y</v>
      </c>
      <c r="H81" t="s">
        <v>752</v>
      </c>
      <c r="I81" t="s">
        <v>236</v>
      </c>
      <c r="J81">
        <v>1335017</v>
      </c>
      <c r="K81" t="s">
        <v>671</v>
      </c>
      <c r="L81" t="s">
        <v>166</v>
      </c>
    </row>
    <row r="82" spans="1:12" x14ac:dyDescent="0.25">
      <c r="A82" t="s">
        <v>496</v>
      </c>
      <c r="B82" s="2">
        <v>44712</v>
      </c>
      <c r="C82" t="s">
        <v>844</v>
      </c>
      <c r="D82" t="s">
        <v>174</v>
      </c>
      <c r="E82" t="s">
        <v>791</v>
      </c>
      <c r="F82" t="s">
        <v>230</v>
      </c>
      <c r="G82" s="1" t="str">
        <f>HYPERLINK("https://ovidsp.ovid.com/ovidweb.cgi?T=JS&amp;NEWS=n&amp;CSC=Y&amp;PAGE=booktext&amp;D=books&amp;AN=01960897$&amp;XPATH=/PG(0)&amp;EPUB=Y","https://ovidsp.ovid.com/ovidweb.cgi?T=JS&amp;NEWS=n&amp;CSC=Y&amp;PAGE=booktext&amp;D=books&amp;AN=01960897$&amp;XPATH=/PG(0)&amp;EPUB=Y")</f>
        <v>https://ovidsp.ovid.com/ovidweb.cgi?T=JS&amp;NEWS=n&amp;CSC=Y&amp;PAGE=booktext&amp;D=books&amp;AN=01960897$&amp;XPATH=/PG(0)&amp;EPUB=Y</v>
      </c>
      <c r="H82" t="s">
        <v>752</v>
      </c>
      <c r="I82" t="s">
        <v>236</v>
      </c>
      <c r="J82">
        <v>1335017</v>
      </c>
      <c r="K82" t="s">
        <v>671</v>
      </c>
      <c r="L82" t="s">
        <v>397</v>
      </c>
    </row>
    <row r="83" spans="1:12" x14ac:dyDescent="0.25">
      <c r="A83" t="s">
        <v>605</v>
      </c>
      <c r="B83" s="2">
        <v>44712</v>
      </c>
      <c r="C83" t="s">
        <v>557</v>
      </c>
      <c r="D83" t="s">
        <v>48</v>
      </c>
      <c r="E83" t="s">
        <v>791</v>
      </c>
      <c r="F83" t="s">
        <v>586</v>
      </c>
      <c r="G83" s="1" t="str">
        <f>HYPERLINK("https://ovidsp.ovid.com/ovidweb.cgi?T=JS&amp;NEWS=n&amp;CSC=Y&amp;PAGE=booktext&amp;D=books&amp;AN=02200523$&amp;XPATH=/PG(0)&amp;EPUB=Y","https://ovidsp.ovid.com/ovidweb.cgi?T=JS&amp;NEWS=n&amp;CSC=Y&amp;PAGE=booktext&amp;D=books&amp;AN=02200523$&amp;XPATH=/PG(0)&amp;EPUB=Y")</f>
        <v>https://ovidsp.ovid.com/ovidweb.cgi?T=JS&amp;NEWS=n&amp;CSC=Y&amp;PAGE=booktext&amp;D=books&amp;AN=02200523$&amp;XPATH=/PG(0)&amp;EPUB=Y</v>
      </c>
      <c r="H83" t="s">
        <v>752</v>
      </c>
      <c r="I83" t="s">
        <v>236</v>
      </c>
      <c r="J83">
        <v>1335017</v>
      </c>
      <c r="K83" t="s">
        <v>633</v>
      </c>
      <c r="L83" t="s">
        <v>136</v>
      </c>
    </row>
    <row r="84" spans="1:12" x14ac:dyDescent="0.25">
      <c r="A84" t="s">
        <v>56</v>
      </c>
      <c r="B84" s="2">
        <v>44712</v>
      </c>
      <c r="C84" t="s">
        <v>790</v>
      </c>
      <c r="D84" t="s">
        <v>299</v>
      </c>
      <c r="E84" t="s">
        <v>791</v>
      </c>
      <c r="F84" t="s">
        <v>655</v>
      </c>
      <c r="G84" s="1" t="str">
        <f>HYPERLINK("https://ovidsp.ovid.com/ovidweb.cgi?T=JS&amp;NEWS=n&amp;CSC=Y&amp;PAGE=booktext&amp;D=books&amp;AN=02091977$&amp;XPATH=/PG(0)&amp;EPUB=Y","https://ovidsp.ovid.com/ovidweb.cgi?T=JS&amp;NEWS=n&amp;CSC=Y&amp;PAGE=booktext&amp;D=books&amp;AN=02091977$&amp;XPATH=/PG(0)&amp;EPUB=Y")</f>
        <v>https://ovidsp.ovid.com/ovidweb.cgi?T=JS&amp;NEWS=n&amp;CSC=Y&amp;PAGE=booktext&amp;D=books&amp;AN=02091977$&amp;XPATH=/PG(0)&amp;EPUB=Y</v>
      </c>
      <c r="H84" t="s">
        <v>752</v>
      </c>
      <c r="I84" t="s">
        <v>236</v>
      </c>
      <c r="J84">
        <v>1335017</v>
      </c>
      <c r="K84" t="s">
        <v>671</v>
      </c>
      <c r="L84" t="s">
        <v>305</v>
      </c>
    </row>
    <row r="85" spans="1:12" x14ac:dyDescent="0.25">
      <c r="A85" t="s">
        <v>79</v>
      </c>
      <c r="B85" s="2">
        <v>44712</v>
      </c>
      <c r="C85" t="s">
        <v>607</v>
      </c>
      <c r="D85" t="s">
        <v>124</v>
      </c>
      <c r="E85" t="s">
        <v>791</v>
      </c>
      <c r="F85" t="s">
        <v>328</v>
      </c>
      <c r="G85" s="1" t="str">
        <f>HYPERLINK("https://ovidsp.ovid.com/ovidweb.cgi?T=JS&amp;NEWS=n&amp;CSC=Y&amp;PAGE=booktext&amp;D=books&amp;AN=01817259$&amp;XPATH=/PG(0)&amp;EPUB=Y","https://ovidsp.ovid.com/ovidweb.cgi?T=JS&amp;NEWS=n&amp;CSC=Y&amp;PAGE=booktext&amp;D=books&amp;AN=01817259$&amp;XPATH=/PG(0)&amp;EPUB=Y")</f>
        <v>https://ovidsp.ovid.com/ovidweb.cgi?T=JS&amp;NEWS=n&amp;CSC=Y&amp;PAGE=booktext&amp;D=books&amp;AN=01817259$&amp;XPATH=/PG(0)&amp;EPUB=Y</v>
      </c>
      <c r="H85" t="s">
        <v>752</v>
      </c>
      <c r="I85" t="s">
        <v>236</v>
      </c>
      <c r="J85">
        <v>1335017</v>
      </c>
      <c r="K85" t="s">
        <v>633</v>
      </c>
      <c r="L85" t="s">
        <v>669</v>
      </c>
    </row>
    <row r="86" spans="1:12" x14ac:dyDescent="0.25">
      <c r="A86" t="s">
        <v>176</v>
      </c>
      <c r="B86" s="2">
        <v>44712</v>
      </c>
      <c r="C86" t="s">
        <v>293</v>
      </c>
      <c r="D86" t="s">
        <v>406</v>
      </c>
      <c r="E86" t="s">
        <v>791</v>
      </c>
      <c r="F86" t="s">
        <v>586</v>
      </c>
      <c r="G86" s="1" t="str">
        <f>HYPERLINK("https://ovidsp.ovid.com/ovidweb.cgi?T=JS&amp;NEWS=n&amp;CSC=Y&amp;PAGE=booktext&amp;D=books&amp;AN=02087456$&amp;XPATH=/PG(0)&amp;EPUB=Y","https://ovidsp.ovid.com/ovidweb.cgi?T=JS&amp;NEWS=n&amp;CSC=Y&amp;PAGE=booktext&amp;D=books&amp;AN=02087456$&amp;XPATH=/PG(0)&amp;EPUB=Y")</f>
        <v>https://ovidsp.ovid.com/ovidweb.cgi?T=JS&amp;NEWS=n&amp;CSC=Y&amp;PAGE=booktext&amp;D=books&amp;AN=02087456$&amp;XPATH=/PG(0)&amp;EPUB=Y</v>
      </c>
      <c r="H86" t="s">
        <v>752</v>
      </c>
      <c r="I86" t="s">
        <v>236</v>
      </c>
      <c r="J86">
        <v>1335017</v>
      </c>
      <c r="K86" t="s">
        <v>633</v>
      </c>
      <c r="L86" t="s">
        <v>20</v>
      </c>
    </row>
    <row r="87" spans="1:12" x14ac:dyDescent="0.25">
      <c r="A87" t="s">
        <v>190</v>
      </c>
      <c r="B87" s="2">
        <v>44712</v>
      </c>
      <c r="C87" t="s">
        <v>87</v>
      </c>
      <c r="D87" t="s">
        <v>764</v>
      </c>
      <c r="E87" t="s">
        <v>791</v>
      </c>
      <c r="F87" t="s">
        <v>551</v>
      </c>
      <c r="G87" s="1" t="str">
        <f>HYPERLINK("https://ovidsp.ovid.com/ovidweb.cgi?T=JS&amp;NEWS=n&amp;CSC=Y&amp;PAGE=booktext&amp;D=books&amp;AN=02107294$&amp;XPATH=/PG(0)&amp;EPUB=Y","https://ovidsp.ovid.com/ovidweb.cgi?T=JS&amp;NEWS=n&amp;CSC=Y&amp;PAGE=booktext&amp;D=books&amp;AN=02107294$&amp;XPATH=/PG(0)&amp;EPUB=Y")</f>
        <v>https://ovidsp.ovid.com/ovidweb.cgi?T=JS&amp;NEWS=n&amp;CSC=Y&amp;PAGE=booktext&amp;D=books&amp;AN=02107294$&amp;XPATH=/PG(0)&amp;EPUB=Y</v>
      </c>
      <c r="H87" t="s">
        <v>752</v>
      </c>
      <c r="I87" t="s">
        <v>236</v>
      </c>
      <c r="J87">
        <v>1335017</v>
      </c>
      <c r="K87" t="s">
        <v>633</v>
      </c>
      <c r="L87" t="s">
        <v>523</v>
      </c>
    </row>
    <row r="88" spans="1:12" x14ac:dyDescent="0.25">
      <c r="A88" t="s">
        <v>41</v>
      </c>
      <c r="B88" s="2">
        <v>44712</v>
      </c>
      <c r="C88" t="s">
        <v>804</v>
      </c>
      <c r="D88" t="s">
        <v>454</v>
      </c>
      <c r="E88" t="s">
        <v>791</v>
      </c>
      <c r="F88" t="s">
        <v>435</v>
      </c>
      <c r="G88" s="1" t="str">
        <f>HYPERLINK("https://ovidsp.ovid.com/ovidweb.cgi?T=JS&amp;NEWS=n&amp;CSC=Y&amp;PAGE=booktext&amp;D=books&amp;AN=01872943$&amp;XPATH=/PG(0)&amp;EPUB=Y","https://ovidsp.ovid.com/ovidweb.cgi?T=JS&amp;NEWS=n&amp;CSC=Y&amp;PAGE=booktext&amp;D=books&amp;AN=01872943$&amp;XPATH=/PG(0)&amp;EPUB=Y")</f>
        <v>https://ovidsp.ovid.com/ovidweb.cgi?T=JS&amp;NEWS=n&amp;CSC=Y&amp;PAGE=booktext&amp;D=books&amp;AN=01872943$&amp;XPATH=/PG(0)&amp;EPUB=Y</v>
      </c>
      <c r="H88" t="s">
        <v>752</v>
      </c>
      <c r="I88" t="s">
        <v>236</v>
      </c>
      <c r="J88">
        <v>1335017</v>
      </c>
      <c r="K88" t="s">
        <v>633</v>
      </c>
      <c r="L88" t="s">
        <v>67</v>
      </c>
    </row>
    <row r="89" spans="1:12" x14ac:dyDescent="0.25">
      <c r="A89" t="s">
        <v>88</v>
      </c>
      <c r="B89" s="2">
        <v>44712</v>
      </c>
      <c r="C89" t="s">
        <v>333</v>
      </c>
      <c r="D89" t="s">
        <v>798</v>
      </c>
      <c r="E89" t="s">
        <v>791</v>
      </c>
      <c r="F89" t="s">
        <v>551</v>
      </c>
      <c r="G89" s="1" t="str">
        <f>HYPERLINK("https://ovidsp.ovid.com/ovidweb.cgi?T=JS&amp;NEWS=n&amp;CSC=Y&amp;PAGE=booktext&amp;D=books&amp;AN=02118607$&amp;XPATH=/PG(0)&amp;EPUB=Y","https://ovidsp.ovid.com/ovidweb.cgi?T=JS&amp;NEWS=n&amp;CSC=Y&amp;PAGE=booktext&amp;D=books&amp;AN=02118607$&amp;XPATH=/PG(0)&amp;EPUB=Y")</f>
        <v>https://ovidsp.ovid.com/ovidweb.cgi?T=JS&amp;NEWS=n&amp;CSC=Y&amp;PAGE=booktext&amp;D=books&amp;AN=02118607$&amp;XPATH=/PG(0)&amp;EPUB=Y</v>
      </c>
      <c r="H89" t="s">
        <v>752</v>
      </c>
      <c r="I89" t="s">
        <v>236</v>
      </c>
      <c r="J89">
        <v>1335017</v>
      </c>
      <c r="K89" t="s">
        <v>633</v>
      </c>
      <c r="L89" t="s">
        <v>452</v>
      </c>
    </row>
    <row r="90" spans="1:12" x14ac:dyDescent="0.25">
      <c r="A90" t="s">
        <v>341</v>
      </c>
      <c r="B90" s="2">
        <v>44712</v>
      </c>
      <c r="C90" t="s">
        <v>757</v>
      </c>
      <c r="D90" t="s">
        <v>526</v>
      </c>
      <c r="E90" t="s">
        <v>791</v>
      </c>
      <c r="F90" t="s">
        <v>435</v>
      </c>
      <c r="G90" s="1" t="str">
        <f>HYPERLINK("https://ovidsp.ovid.com/ovidweb.cgi?T=JS&amp;NEWS=n&amp;CSC=Y&amp;PAGE=booktext&amp;D=books&amp;AN=02039717$&amp;XPATH=/PG(0)&amp;EPUB=Y","https://ovidsp.ovid.com/ovidweb.cgi?T=JS&amp;NEWS=n&amp;CSC=Y&amp;PAGE=booktext&amp;D=books&amp;AN=02039717$&amp;XPATH=/PG(0)&amp;EPUB=Y")</f>
        <v>https://ovidsp.ovid.com/ovidweb.cgi?T=JS&amp;NEWS=n&amp;CSC=Y&amp;PAGE=booktext&amp;D=books&amp;AN=02039717$&amp;XPATH=/PG(0)&amp;EPUB=Y</v>
      </c>
      <c r="H90" t="s">
        <v>752</v>
      </c>
      <c r="I90" t="s">
        <v>236</v>
      </c>
      <c r="J90">
        <v>1335017</v>
      </c>
      <c r="K90" t="s">
        <v>633</v>
      </c>
      <c r="L90" t="s">
        <v>794</v>
      </c>
    </row>
    <row r="91" spans="1:12" x14ac:dyDescent="0.25">
      <c r="A91" t="s">
        <v>169</v>
      </c>
      <c r="B91" s="2">
        <v>44712</v>
      </c>
      <c r="C91" t="s">
        <v>482</v>
      </c>
      <c r="D91" t="s">
        <v>119</v>
      </c>
      <c r="E91" t="s">
        <v>791</v>
      </c>
      <c r="F91" t="s">
        <v>230</v>
      </c>
      <c r="G91" s="1" t="str">
        <f>HYPERLINK("https://ovidsp.ovid.com/ovidweb.cgi?T=JS&amp;NEWS=n&amp;CSC=Y&amp;PAGE=booktext&amp;D=books&amp;AN=01884417$&amp;XPATH=/PG(0)&amp;EPUB=Y","https://ovidsp.ovid.com/ovidweb.cgi?T=JS&amp;NEWS=n&amp;CSC=Y&amp;PAGE=booktext&amp;D=books&amp;AN=01884417$&amp;XPATH=/PG(0)&amp;EPUB=Y")</f>
        <v>https://ovidsp.ovid.com/ovidweb.cgi?T=JS&amp;NEWS=n&amp;CSC=Y&amp;PAGE=booktext&amp;D=books&amp;AN=01884417$&amp;XPATH=/PG(0)&amp;EPUB=Y</v>
      </c>
      <c r="H91" t="s">
        <v>752</v>
      </c>
      <c r="I91" t="s">
        <v>236</v>
      </c>
      <c r="J91">
        <v>1335017</v>
      </c>
      <c r="K91" t="s">
        <v>671</v>
      </c>
      <c r="L91" t="s">
        <v>226</v>
      </c>
    </row>
    <row r="92" spans="1:12" x14ac:dyDescent="0.25">
      <c r="A92" t="s">
        <v>595</v>
      </c>
      <c r="B92" s="2">
        <v>44712</v>
      </c>
      <c r="C92" t="s">
        <v>51</v>
      </c>
      <c r="D92" t="s">
        <v>517</v>
      </c>
      <c r="E92" t="s">
        <v>791</v>
      </c>
      <c r="F92" t="s">
        <v>551</v>
      </c>
      <c r="G92" s="1" t="str">
        <f>HYPERLINK("https://ovidsp.ovid.com/ovidweb.cgi?T=JS&amp;NEWS=n&amp;CSC=Y&amp;PAGE=booktext&amp;D=books&amp;AN=02191029$&amp;XPATH=/PG(0)&amp;EPUB=Y","https://ovidsp.ovid.com/ovidweb.cgi?T=JS&amp;NEWS=n&amp;CSC=Y&amp;PAGE=booktext&amp;D=books&amp;AN=02191029$&amp;XPATH=/PG(0)&amp;EPUB=Y")</f>
        <v>https://ovidsp.ovid.com/ovidweb.cgi?T=JS&amp;NEWS=n&amp;CSC=Y&amp;PAGE=booktext&amp;D=books&amp;AN=02191029$&amp;XPATH=/PG(0)&amp;EPUB=Y</v>
      </c>
      <c r="H92" t="s">
        <v>752</v>
      </c>
      <c r="I92" t="s">
        <v>236</v>
      </c>
      <c r="J92">
        <v>1335017</v>
      </c>
      <c r="K92" t="s">
        <v>633</v>
      </c>
      <c r="L92" t="s">
        <v>590</v>
      </c>
    </row>
    <row r="93" spans="1:12" x14ac:dyDescent="0.25">
      <c r="A93" t="s">
        <v>891</v>
      </c>
      <c r="B93" s="2">
        <v>44712</v>
      </c>
      <c r="C93" t="s">
        <v>249</v>
      </c>
      <c r="D93" t="s">
        <v>681</v>
      </c>
      <c r="E93" t="s">
        <v>791</v>
      </c>
      <c r="F93" t="s">
        <v>569</v>
      </c>
      <c r="G93" s="1" t="str">
        <f>HYPERLINK("https://ovidsp.ovid.com/ovidweb.cgi?T=JS&amp;NEWS=n&amp;CSC=Y&amp;PAGE=booktext&amp;D=books&amp;AN=02003485$&amp;XPATH=/PG(0)&amp;EPUB=Y","https://ovidsp.ovid.com/ovidweb.cgi?T=JS&amp;NEWS=n&amp;CSC=Y&amp;PAGE=booktext&amp;D=books&amp;AN=02003485$&amp;XPATH=/PG(0)&amp;EPUB=Y")</f>
        <v>https://ovidsp.ovid.com/ovidweb.cgi?T=JS&amp;NEWS=n&amp;CSC=Y&amp;PAGE=booktext&amp;D=books&amp;AN=02003485$&amp;XPATH=/PG(0)&amp;EPUB=Y</v>
      </c>
      <c r="H93" t="s">
        <v>752</v>
      </c>
      <c r="I93" t="s">
        <v>236</v>
      </c>
      <c r="J93">
        <v>1335017</v>
      </c>
      <c r="K93" t="s">
        <v>671</v>
      </c>
      <c r="L93" t="s">
        <v>587</v>
      </c>
    </row>
    <row r="94" spans="1:12" x14ac:dyDescent="0.25">
      <c r="A94" t="s">
        <v>132</v>
      </c>
      <c r="B94" s="2">
        <v>44712</v>
      </c>
      <c r="C94" t="s">
        <v>779</v>
      </c>
      <c r="D94" t="s">
        <v>442</v>
      </c>
      <c r="E94" t="s">
        <v>791</v>
      </c>
      <c r="F94" t="s">
        <v>655</v>
      </c>
      <c r="G94" s="1" t="str">
        <f>HYPERLINK("https://ovidsp.ovid.com/ovidweb.cgi?T=JS&amp;NEWS=n&amp;CSC=Y&amp;PAGE=booktext&amp;D=books&amp;AN=02196464$&amp;XPATH=/PG(0)&amp;EPUB=Y","https://ovidsp.ovid.com/ovidweb.cgi?T=JS&amp;NEWS=n&amp;CSC=Y&amp;PAGE=booktext&amp;D=books&amp;AN=02196464$&amp;XPATH=/PG(0)&amp;EPUB=Y")</f>
        <v>https://ovidsp.ovid.com/ovidweb.cgi?T=JS&amp;NEWS=n&amp;CSC=Y&amp;PAGE=booktext&amp;D=books&amp;AN=02196464$&amp;XPATH=/PG(0)&amp;EPUB=Y</v>
      </c>
      <c r="H94" t="s">
        <v>752</v>
      </c>
      <c r="I94" t="s">
        <v>236</v>
      </c>
      <c r="J94">
        <v>1335017</v>
      </c>
      <c r="K94" t="s">
        <v>633</v>
      </c>
      <c r="L94" t="s">
        <v>816</v>
      </c>
    </row>
    <row r="95" spans="1:12" x14ac:dyDescent="0.25">
      <c r="A95" t="s">
        <v>22</v>
      </c>
      <c r="B95" s="2">
        <v>44712</v>
      </c>
      <c r="C95" t="s">
        <v>177</v>
      </c>
      <c r="D95" t="s">
        <v>554</v>
      </c>
      <c r="E95" t="s">
        <v>791</v>
      </c>
      <c r="F95" t="s">
        <v>645</v>
      </c>
      <c r="G95" s="1" t="str">
        <f>HYPERLINK("https://ovidsp.ovid.com/ovidweb.cgi?T=JS&amp;NEWS=n&amp;CSC=Y&amp;PAGE=booktext&amp;D=books&amp;AN=02238075$&amp;XPATH=/PG(0)&amp;EPUB=Y","https://ovidsp.ovid.com/ovidweb.cgi?T=JS&amp;NEWS=n&amp;CSC=Y&amp;PAGE=booktext&amp;D=books&amp;AN=02238075$&amp;XPATH=/PG(0)&amp;EPUB=Y")</f>
        <v>https://ovidsp.ovid.com/ovidweb.cgi?T=JS&amp;NEWS=n&amp;CSC=Y&amp;PAGE=booktext&amp;D=books&amp;AN=02238075$&amp;XPATH=/PG(0)&amp;EPUB=Y</v>
      </c>
      <c r="H95" t="s">
        <v>752</v>
      </c>
      <c r="I95" t="s">
        <v>236</v>
      </c>
      <c r="J95">
        <v>1335017</v>
      </c>
      <c r="K95" t="s">
        <v>633</v>
      </c>
      <c r="L95" t="s">
        <v>80</v>
      </c>
    </row>
    <row r="96" spans="1:12" x14ac:dyDescent="0.25">
      <c r="A96" t="s">
        <v>690</v>
      </c>
      <c r="B96" s="2">
        <v>44712</v>
      </c>
      <c r="C96" t="s">
        <v>696</v>
      </c>
      <c r="D96" t="s">
        <v>867</v>
      </c>
      <c r="E96" t="s">
        <v>791</v>
      </c>
      <c r="F96" t="s">
        <v>114</v>
      </c>
      <c r="G96" s="1" t="str">
        <f>HYPERLINK("https://ovidsp.ovid.com/ovidweb.cgi?T=JS&amp;NEWS=n&amp;CSC=Y&amp;PAGE=booktext&amp;D=books&amp;AN=01817270$&amp;XPATH=/PG(0)&amp;EPUB=Y","https://ovidsp.ovid.com/ovidweb.cgi?T=JS&amp;NEWS=n&amp;CSC=Y&amp;PAGE=booktext&amp;D=books&amp;AN=01817270$&amp;XPATH=/PG(0)&amp;EPUB=Y")</f>
        <v>https://ovidsp.ovid.com/ovidweb.cgi?T=JS&amp;NEWS=n&amp;CSC=Y&amp;PAGE=booktext&amp;D=books&amp;AN=01817270$&amp;XPATH=/PG(0)&amp;EPUB=Y</v>
      </c>
      <c r="H96" t="s">
        <v>752</v>
      </c>
      <c r="I96" t="s">
        <v>236</v>
      </c>
      <c r="J96">
        <v>1335017</v>
      </c>
      <c r="K96" t="s">
        <v>633</v>
      </c>
      <c r="L96" t="s">
        <v>301</v>
      </c>
    </row>
    <row r="97" spans="1:12" x14ac:dyDescent="0.25">
      <c r="A97" t="s">
        <v>693</v>
      </c>
      <c r="B97" s="2">
        <v>44712</v>
      </c>
      <c r="C97" t="s">
        <v>78</v>
      </c>
      <c r="D97" t="s">
        <v>17</v>
      </c>
      <c r="E97" t="s">
        <v>791</v>
      </c>
      <c r="F97" t="s">
        <v>435</v>
      </c>
      <c r="G97" s="1" t="str">
        <f>HYPERLINK("https://ovidsp.ovid.com/ovidweb.cgi?T=JS&amp;NEWS=n&amp;CSC=Y&amp;PAGE=booktext&amp;D=books&amp;AN=01439410$&amp;XPATH=/PG(0)&amp;EPUB=Y","https://ovidsp.ovid.com/ovidweb.cgi?T=JS&amp;NEWS=n&amp;CSC=Y&amp;PAGE=booktext&amp;D=books&amp;AN=01439410$&amp;XPATH=/PG(0)&amp;EPUB=Y")</f>
        <v>https://ovidsp.ovid.com/ovidweb.cgi?T=JS&amp;NEWS=n&amp;CSC=Y&amp;PAGE=booktext&amp;D=books&amp;AN=01439410$&amp;XPATH=/PG(0)&amp;EPUB=Y</v>
      </c>
      <c r="H97" t="s">
        <v>752</v>
      </c>
      <c r="I97" t="s">
        <v>236</v>
      </c>
      <c r="J97">
        <v>1335017</v>
      </c>
      <c r="K97" t="s">
        <v>633</v>
      </c>
      <c r="L97" t="s">
        <v>774</v>
      </c>
    </row>
    <row r="98" spans="1:12" x14ac:dyDescent="0.25">
      <c r="A98" t="s">
        <v>348</v>
      </c>
      <c r="B98" s="2">
        <v>44712</v>
      </c>
      <c r="C98" t="s">
        <v>417</v>
      </c>
      <c r="D98" t="s">
        <v>615</v>
      </c>
      <c r="E98" t="s">
        <v>791</v>
      </c>
      <c r="F98" t="s">
        <v>655</v>
      </c>
      <c r="G98" s="1" t="str">
        <f>HYPERLINK("https://ovidsp.ovid.com/ovidweb.cgi?T=JS&amp;NEWS=n&amp;CSC=Y&amp;PAGE=booktext&amp;D=books&amp;AN=02144597$&amp;XPATH=/PG(0)&amp;EPUB=Y","https://ovidsp.ovid.com/ovidweb.cgi?T=JS&amp;NEWS=n&amp;CSC=Y&amp;PAGE=booktext&amp;D=books&amp;AN=02144597$&amp;XPATH=/PG(0)&amp;EPUB=Y")</f>
        <v>https://ovidsp.ovid.com/ovidweb.cgi?T=JS&amp;NEWS=n&amp;CSC=Y&amp;PAGE=booktext&amp;D=books&amp;AN=02144597$&amp;XPATH=/PG(0)&amp;EPUB=Y</v>
      </c>
      <c r="H98" t="s">
        <v>752</v>
      </c>
      <c r="I98" t="s">
        <v>236</v>
      </c>
      <c r="J98">
        <v>1335017</v>
      </c>
      <c r="K98" t="s">
        <v>633</v>
      </c>
      <c r="L98" t="s">
        <v>708</v>
      </c>
    </row>
    <row r="99" spans="1:12" x14ac:dyDescent="0.25">
      <c r="A99" t="s">
        <v>410</v>
      </c>
      <c r="B99" s="2">
        <v>44712</v>
      </c>
      <c r="C99" t="s">
        <v>906</v>
      </c>
      <c r="D99" t="s">
        <v>872</v>
      </c>
      <c r="E99" t="s">
        <v>791</v>
      </c>
      <c r="F99" t="s">
        <v>551</v>
      </c>
      <c r="G99" s="1" t="str">
        <f>HYPERLINK("https://ovidsp.ovid.com/ovidweb.cgi?T=JS&amp;NEWS=n&amp;CSC=Y&amp;PAGE=booktext&amp;D=books&amp;AN=02272915$&amp;XPATH=/PG(0)&amp;EPUB=Y","https://ovidsp.ovid.com/ovidweb.cgi?T=JS&amp;NEWS=n&amp;CSC=Y&amp;PAGE=booktext&amp;D=books&amp;AN=02272915$&amp;XPATH=/PG(0)&amp;EPUB=Y")</f>
        <v>https://ovidsp.ovid.com/ovidweb.cgi?T=JS&amp;NEWS=n&amp;CSC=Y&amp;PAGE=booktext&amp;D=books&amp;AN=02272915$&amp;XPATH=/PG(0)&amp;EPUB=Y</v>
      </c>
      <c r="H99" t="s">
        <v>752</v>
      </c>
      <c r="I99" t="s">
        <v>236</v>
      </c>
      <c r="J99">
        <v>1335017</v>
      </c>
      <c r="K99" t="s">
        <v>633</v>
      </c>
      <c r="L99" t="s">
        <v>536</v>
      </c>
    </row>
    <row r="100" spans="1:12" x14ac:dyDescent="0.25">
      <c r="A100" t="s">
        <v>138</v>
      </c>
      <c r="B100" s="2">
        <v>44712</v>
      </c>
      <c r="C100" t="s">
        <v>182</v>
      </c>
      <c r="D100" t="s">
        <v>112</v>
      </c>
      <c r="E100" t="s">
        <v>791</v>
      </c>
      <c r="F100" t="s">
        <v>551</v>
      </c>
      <c r="G100" s="1" t="str">
        <f>HYPERLINK("https://ovidsp.ovid.com/ovidweb.cgi?T=JS&amp;NEWS=n&amp;CSC=Y&amp;PAGE=booktext&amp;D=books&amp;AN=01762476$&amp;XPATH=/PG(0)&amp;EPUB=Y","https://ovidsp.ovid.com/ovidweb.cgi?T=JS&amp;NEWS=n&amp;CSC=Y&amp;PAGE=booktext&amp;D=books&amp;AN=01762476$&amp;XPATH=/PG(0)&amp;EPUB=Y")</f>
        <v>https://ovidsp.ovid.com/ovidweb.cgi?T=JS&amp;NEWS=n&amp;CSC=Y&amp;PAGE=booktext&amp;D=books&amp;AN=01762476$&amp;XPATH=/PG(0)&amp;EPUB=Y</v>
      </c>
      <c r="H100" t="s">
        <v>752</v>
      </c>
      <c r="I100" t="s">
        <v>236</v>
      </c>
      <c r="J100">
        <v>1335017</v>
      </c>
      <c r="K100" t="s">
        <v>633</v>
      </c>
      <c r="L100" t="s">
        <v>246</v>
      </c>
    </row>
    <row r="101" spans="1:12" x14ac:dyDescent="0.25">
      <c r="A101" t="s">
        <v>894</v>
      </c>
      <c r="B101" s="2">
        <v>44712</v>
      </c>
      <c r="C101" t="s">
        <v>560</v>
      </c>
      <c r="D101" t="s">
        <v>210</v>
      </c>
      <c r="E101" t="s">
        <v>791</v>
      </c>
      <c r="F101" t="s">
        <v>435</v>
      </c>
      <c r="G101" s="1" t="str">
        <f>HYPERLINK("https://ovidsp.ovid.com/ovidweb.cgi?T=JS&amp;NEWS=n&amp;CSC=Y&amp;PAGE=booktext&amp;D=books&amp;AN=02163060$&amp;XPATH=/PG(0)&amp;EPUB=Y","https://ovidsp.ovid.com/ovidweb.cgi?T=JS&amp;NEWS=n&amp;CSC=Y&amp;PAGE=booktext&amp;D=books&amp;AN=02163060$&amp;XPATH=/PG(0)&amp;EPUB=Y")</f>
        <v>https://ovidsp.ovid.com/ovidweb.cgi?T=JS&amp;NEWS=n&amp;CSC=Y&amp;PAGE=booktext&amp;D=books&amp;AN=02163060$&amp;XPATH=/PG(0)&amp;EPUB=Y</v>
      </c>
      <c r="H101" t="s">
        <v>752</v>
      </c>
      <c r="I101" t="s">
        <v>236</v>
      </c>
      <c r="J101">
        <v>1335017</v>
      </c>
      <c r="K101" t="s">
        <v>633</v>
      </c>
      <c r="L101" t="s">
        <v>358</v>
      </c>
    </row>
    <row r="102" spans="1:12" x14ac:dyDescent="0.25">
      <c r="A102" t="s">
        <v>272</v>
      </c>
      <c r="B102" s="2">
        <v>44712</v>
      </c>
      <c r="C102" t="s">
        <v>651</v>
      </c>
      <c r="D102" t="s">
        <v>868</v>
      </c>
      <c r="E102" t="s">
        <v>791</v>
      </c>
      <c r="F102" t="s">
        <v>230</v>
      </c>
      <c r="G102" s="1" t="str">
        <f>HYPERLINK("https://ovidsp.ovid.com/ovidweb.cgi?T=JS&amp;NEWS=n&amp;CSC=Y&amp;PAGE=booktext&amp;D=books&amp;AN=02050024$&amp;XPATH=/PG(0)&amp;EPUB=Y","https://ovidsp.ovid.com/ovidweb.cgi?T=JS&amp;NEWS=n&amp;CSC=Y&amp;PAGE=booktext&amp;D=books&amp;AN=02050024$&amp;XPATH=/PG(0)&amp;EPUB=Y")</f>
        <v>https://ovidsp.ovid.com/ovidweb.cgi?T=JS&amp;NEWS=n&amp;CSC=Y&amp;PAGE=booktext&amp;D=books&amp;AN=02050024$&amp;XPATH=/PG(0)&amp;EPUB=Y</v>
      </c>
      <c r="H102" t="s">
        <v>752</v>
      </c>
      <c r="I102" t="s">
        <v>236</v>
      </c>
      <c r="J102">
        <v>1335017</v>
      </c>
      <c r="K102" t="s">
        <v>633</v>
      </c>
      <c r="L102" t="s">
        <v>786</v>
      </c>
    </row>
    <row r="103" spans="1:12" x14ac:dyDescent="0.25">
      <c r="A103" t="s">
        <v>874</v>
      </c>
      <c r="B103" s="2">
        <v>44712</v>
      </c>
      <c r="C103" t="s">
        <v>706</v>
      </c>
      <c r="D103" t="s">
        <v>329</v>
      </c>
      <c r="E103" t="s">
        <v>791</v>
      </c>
      <c r="F103" t="s">
        <v>114</v>
      </c>
      <c r="G103" s="1" t="str">
        <f>HYPERLINK("https://ovidsp.ovid.com/ovidweb.cgi?T=JS&amp;NEWS=n&amp;CSC=Y&amp;PAGE=booktext&amp;D=books&amp;AN=02097326$&amp;XPATH=/PG(0)&amp;EPUB=Y","https://ovidsp.ovid.com/ovidweb.cgi?T=JS&amp;NEWS=n&amp;CSC=Y&amp;PAGE=booktext&amp;D=books&amp;AN=02097326$&amp;XPATH=/PG(0)&amp;EPUB=Y")</f>
        <v>https://ovidsp.ovid.com/ovidweb.cgi?T=JS&amp;NEWS=n&amp;CSC=Y&amp;PAGE=booktext&amp;D=books&amp;AN=02097326$&amp;XPATH=/PG(0)&amp;EPUB=Y</v>
      </c>
      <c r="H103" t="s">
        <v>752</v>
      </c>
      <c r="I103" t="s">
        <v>236</v>
      </c>
      <c r="J103">
        <v>1335017</v>
      </c>
      <c r="K103" t="s">
        <v>633</v>
      </c>
      <c r="L103" t="s">
        <v>534</v>
      </c>
    </row>
    <row r="104" spans="1:12" x14ac:dyDescent="0.25">
      <c r="A104" t="s">
        <v>602</v>
      </c>
      <c r="B104" s="2">
        <v>44712</v>
      </c>
      <c r="C104" t="s">
        <v>178</v>
      </c>
      <c r="D104" t="s">
        <v>75</v>
      </c>
      <c r="E104" t="s">
        <v>791</v>
      </c>
      <c r="F104" t="s">
        <v>569</v>
      </c>
      <c r="G104" s="1" t="str">
        <f>HYPERLINK("https://ovidsp.ovid.com/ovidweb.cgi?T=JS&amp;NEWS=n&amp;CSC=Y&amp;PAGE=booktext&amp;D=books&amp;AN=02272415$&amp;XPATH=/PG(0)&amp;EPUB=Y","https://ovidsp.ovid.com/ovidweb.cgi?T=JS&amp;NEWS=n&amp;CSC=Y&amp;PAGE=booktext&amp;D=books&amp;AN=02272415$&amp;XPATH=/PG(0)&amp;EPUB=Y")</f>
        <v>https://ovidsp.ovid.com/ovidweb.cgi?T=JS&amp;NEWS=n&amp;CSC=Y&amp;PAGE=booktext&amp;D=books&amp;AN=02272415$&amp;XPATH=/PG(0)&amp;EPUB=Y</v>
      </c>
      <c r="H104" t="s">
        <v>752</v>
      </c>
      <c r="I104" t="s">
        <v>236</v>
      </c>
      <c r="J104">
        <v>1335017</v>
      </c>
      <c r="K104" t="s">
        <v>633</v>
      </c>
      <c r="L104" t="s">
        <v>100</v>
      </c>
    </row>
    <row r="105" spans="1:12" x14ac:dyDescent="0.25">
      <c r="A105" t="s">
        <v>851</v>
      </c>
      <c r="B105" s="2">
        <v>44712</v>
      </c>
      <c r="C105" t="s">
        <v>449</v>
      </c>
      <c r="D105" t="s">
        <v>666</v>
      </c>
      <c r="E105" t="s">
        <v>791</v>
      </c>
      <c r="F105" t="s">
        <v>569</v>
      </c>
      <c r="G105" s="1" t="str">
        <f>HYPERLINK("https://ovidsp.ovid.com/ovidweb.cgi?T=JS&amp;NEWS=n&amp;CSC=Y&amp;PAGE=booktext&amp;D=books&amp;AN=02186179$&amp;XPATH=/PG(0)&amp;EPUB=Y","https://ovidsp.ovid.com/ovidweb.cgi?T=JS&amp;NEWS=n&amp;CSC=Y&amp;PAGE=booktext&amp;D=books&amp;AN=02186179$&amp;XPATH=/PG(0)&amp;EPUB=Y")</f>
        <v>https://ovidsp.ovid.com/ovidweb.cgi?T=JS&amp;NEWS=n&amp;CSC=Y&amp;PAGE=booktext&amp;D=books&amp;AN=02186179$&amp;XPATH=/PG(0)&amp;EPUB=Y</v>
      </c>
      <c r="H105" t="s">
        <v>752</v>
      </c>
      <c r="I105" t="s">
        <v>236</v>
      </c>
      <c r="J105">
        <v>1335017</v>
      </c>
      <c r="K105" t="s">
        <v>633</v>
      </c>
      <c r="L105" t="s">
        <v>144</v>
      </c>
    </row>
    <row r="106" spans="1:12" x14ac:dyDescent="0.25">
      <c r="A106" t="s">
        <v>830</v>
      </c>
      <c r="B106" s="2">
        <v>44712</v>
      </c>
      <c r="C106" t="s">
        <v>113</v>
      </c>
      <c r="D106" t="s">
        <v>547</v>
      </c>
      <c r="E106" t="s">
        <v>791</v>
      </c>
      <c r="F106" t="s">
        <v>435</v>
      </c>
      <c r="G106" s="1" t="str">
        <f>HYPERLINK("https://ovidsp.ovid.com/ovidweb.cgi?T=JS&amp;NEWS=n&amp;CSC=Y&amp;PAGE=booktext&amp;D=books&amp;AN=02148895$&amp;XPATH=/PG(0)&amp;EPUB=Y","https://ovidsp.ovid.com/ovidweb.cgi?T=JS&amp;NEWS=n&amp;CSC=Y&amp;PAGE=booktext&amp;D=books&amp;AN=02148895$&amp;XPATH=/PG(0)&amp;EPUB=Y")</f>
        <v>https://ovidsp.ovid.com/ovidweb.cgi?T=JS&amp;NEWS=n&amp;CSC=Y&amp;PAGE=booktext&amp;D=books&amp;AN=02148895$&amp;XPATH=/PG(0)&amp;EPUB=Y</v>
      </c>
      <c r="H106" t="s">
        <v>752</v>
      </c>
      <c r="I106" t="s">
        <v>236</v>
      </c>
      <c r="J106">
        <v>1335017</v>
      </c>
      <c r="K106" t="s">
        <v>633</v>
      </c>
      <c r="L106" t="s">
        <v>513</v>
      </c>
    </row>
    <row r="107" spans="1:12" x14ac:dyDescent="0.25">
      <c r="A107" t="s">
        <v>49</v>
      </c>
      <c r="B107" s="2">
        <v>44712</v>
      </c>
      <c r="C107" t="s">
        <v>426</v>
      </c>
      <c r="D107" t="s">
        <v>474</v>
      </c>
      <c r="E107" t="s">
        <v>791</v>
      </c>
      <c r="F107" t="s">
        <v>551</v>
      </c>
      <c r="G107" s="1" t="str">
        <f>HYPERLINK("https://ovidsp.ovid.com/ovidweb.cgi?T=JS&amp;NEWS=n&amp;CSC=Y&amp;PAGE=booktext&amp;D=books&amp;AN=01641766$&amp;XPATH=/PG(0)&amp;EPUB=Y","https://ovidsp.ovid.com/ovidweb.cgi?T=JS&amp;NEWS=n&amp;CSC=Y&amp;PAGE=booktext&amp;D=books&amp;AN=01641766$&amp;XPATH=/PG(0)&amp;EPUB=Y")</f>
        <v>https://ovidsp.ovid.com/ovidweb.cgi?T=JS&amp;NEWS=n&amp;CSC=Y&amp;PAGE=booktext&amp;D=books&amp;AN=01641766$&amp;XPATH=/PG(0)&amp;EPUB=Y</v>
      </c>
      <c r="H107" t="s">
        <v>752</v>
      </c>
      <c r="I107" t="s">
        <v>236</v>
      </c>
      <c r="J107">
        <v>1335017</v>
      </c>
      <c r="K107" t="s">
        <v>633</v>
      </c>
      <c r="L107" t="s">
        <v>889</v>
      </c>
    </row>
    <row r="108" spans="1:12" x14ac:dyDescent="0.25">
      <c r="A108" t="s">
        <v>208</v>
      </c>
      <c r="B108" s="2">
        <v>44712</v>
      </c>
      <c r="C108" t="s">
        <v>371</v>
      </c>
      <c r="D108" t="s">
        <v>103</v>
      </c>
      <c r="E108" t="s">
        <v>791</v>
      </c>
      <c r="F108" t="s">
        <v>81</v>
      </c>
      <c r="G108" s="1" t="str">
        <f>HYPERLINK("https://ovidsp.ovid.com/ovidweb.cgi?T=JS&amp;NEWS=n&amp;CSC=Y&amp;PAGE=booktext&amp;D=books&amp;AN=02191032$&amp;XPATH=/PG(0)&amp;EPUB=Y","https://ovidsp.ovid.com/ovidweb.cgi?T=JS&amp;NEWS=n&amp;CSC=Y&amp;PAGE=booktext&amp;D=books&amp;AN=02191032$&amp;XPATH=/PG(0)&amp;EPUB=Y")</f>
        <v>https://ovidsp.ovid.com/ovidweb.cgi?T=JS&amp;NEWS=n&amp;CSC=Y&amp;PAGE=booktext&amp;D=books&amp;AN=02191032$&amp;XPATH=/PG(0)&amp;EPUB=Y</v>
      </c>
      <c r="H108" t="s">
        <v>752</v>
      </c>
      <c r="I108" t="s">
        <v>236</v>
      </c>
      <c r="J108">
        <v>1335017</v>
      </c>
      <c r="K108" t="s">
        <v>633</v>
      </c>
      <c r="L108" t="s">
        <v>787</v>
      </c>
    </row>
    <row r="109" spans="1:12" x14ac:dyDescent="0.25">
      <c r="A109" t="s">
        <v>803</v>
      </c>
      <c r="B109" s="2">
        <v>44712</v>
      </c>
      <c r="C109" t="s">
        <v>247</v>
      </c>
      <c r="D109" t="s">
        <v>101</v>
      </c>
      <c r="E109" t="s">
        <v>791</v>
      </c>
      <c r="F109" t="s">
        <v>551</v>
      </c>
      <c r="G109" s="1" t="str">
        <f>HYPERLINK("https://ovidsp.ovid.com/ovidweb.cgi?T=JS&amp;NEWS=n&amp;CSC=Y&amp;PAGE=booktext&amp;D=books&amp;AN=02003484$&amp;XPATH=/PG(0)&amp;EPUB=Y","https://ovidsp.ovid.com/ovidweb.cgi?T=JS&amp;NEWS=n&amp;CSC=Y&amp;PAGE=booktext&amp;D=books&amp;AN=02003484$&amp;XPATH=/PG(0)&amp;EPUB=Y")</f>
        <v>https://ovidsp.ovid.com/ovidweb.cgi?T=JS&amp;NEWS=n&amp;CSC=Y&amp;PAGE=booktext&amp;D=books&amp;AN=02003484$&amp;XPATH=/PG(0)&amp;EPUB=Y</v>
      </c>
      <c r="H109" t="s">
        <v>752</v>
      </c>
      <c r="I109" t="s">
        <v>236</v>
      </c>
      <c r="J109">
        <v>1335017</v>
      </c>
      <c r="K109" t="s">
        <v>671</v>
      </c>
      <c r="L109" t="s">
        <v>260</v>
      </c>
    </row>
    <row r="110" spans="1:12" x14ac:dyDescent="0.25">
      <c r="A110" t="s">
        <v>746</v>
      </c>
      <c r="B110" s="2">
        <v>44712</v>
      </c>
      <c r="C110" t="s">
        <v>217</v>
      </c>
      <c r="D110" t="s">
        <v>102</v>
      </c>
      <c r="E110" t="s">
        <v>791</v>
      </c>
      <c r="F110" t="s">
        <v>655</v>
      </c>
      <c r="G110" s="1" t="str">
        <f>HYPERLINK("https://ovidsp.ovid.com/ovidweb.cgi?T=JS&amp;NEWS=n&amp;CSC=Y&amp;PAGE=booktext&amp;D=books&amp;AN=01845104$&amp;XPATH=/PG(0)&amp;EPUB=Y","https://ovidsp.ovid.com/ovidweb.cgi?T=JS&amp;NEWS=n&amp;CSC=Y&amp;PAGE=booktext&amp;D=books&amp;AN=01845104$&amp;XPATH=/PG(0)&amp;EPUB=Y")</f>
        <v>https://ovidsp.ovid.com/ovidweb.cgi?T=JS&amp;NEWS=n&amp;CSC=Y&amp;PAGE=booktext&amp;D=books&amp;AN=01845104$&amp;XPATH=/PG(0)&amp;EPUB=Y</v>
      </c>
      <c r="H110" t="s">
        <v>752</v>
      </c>
      <c r="I110" t="s">
        <v>236</v>
      </c>
      <c r="J110">
        <v>1335017</v>
      </c>
      <c r="K110" t="s">
        <v>633</v>
      </c>
      <c r="L110" t="s">
        <v>240</v>
      </c>
    </row>
    <row r="111" spans="1:12" x14ac:dyDescent="0.25">
      <c r="A111" t="s">
        <v>243</v>
      </c>
      <c r="B111" s="2">
        <v>44712</v>
      </c>
      <c r="C111" t="s">
        <v>315</v>
      </c>
      <c r="D111" t="s">
        <v>10</v>
      </c>
      <c r="E111" t="s">
        <v>791</v>
      </c>
      <c r="F111" t="s">
        <v>569</v>
      </c>
      <c r="G111" s="1" t="str">
        <f>HYPERLINK("https://ovidsp.ovid.com/ovidweb.cgi?T=JS&amp;NEWS=n&amp;CSC=Y&amp;PAGE=booktext&amp;D=books&amp;AN=02223305$&amp;XPATH=/PG(0)&amp;EPUB=Y","https://ovidsp.ovid.com/ovidweb.cgi?T=JS&amp;NEWS=n&amp;CSC=Y&amp;PAGE=booktext&amp;D=books&amp;AN=02223305$&amp;XPATH=/PG(0)&amp;EPUB=Y")</f>
        <v>https://ovidsp.ovid.com/ovidweb.cgi?T=JS&amp;NEWS=n&amp;CSC=Y&amp;PAGE=booktext&amp;D=books&amp;AN=02223305$&amp;XPATH=/PG(0)&amp;EPUB=Y</v>
      </c>
      <c r="H111" t="s">
        <v>752</v>
      </c>
      <c r="I111" t="s">
        <v>236</v>
      </c>
      <c r="J111">
        <v>1335017</v>
      </c>
      <c r="K111" t="s">
        <v>633</v>
      </c>
      <c r="L111" t="s">
        <v>704</v>
      </c>
    </row>
    <row r="112" spans="1:12" x14ac:dyDescent="0.25">
      <c r="A112" t="s">
        <v>307</v>
      </c>
      <c r="B112" s="2">
        <v>44712</v>
      </c>
      <c r="C112" t="s">
        <v>584</v>
      </c>
      <c r="D112" t="s">
        <v>724</v>
      </c>
      <c r="E112" t="s">
        <v>791</v>
      </c>
      <c r="F112" t="s">
        <v>586</v>
      </c>
      <c r="G112" s="1" t="str">
        <f>HYPERLINK("https://ovidsp.ovid.com/ovidweb.cgi?T=JS&amp;NEWS=n&amp;CSC=Y&amp;PAGE=booktext&amp;D=books&amp;AN=01762486$&amp;XPATH=/PG(0)&amp;EPUB=Y","https://ovidsp.ovid.com/ovidweb.cgi?T=JS&amp;NEWS=n&amp;CSC=Y&amp;PAGE=booktext&amp;D=books&amp;AN=01762486$&amp;XPATH=/PG(0)&amp;EPUB=Y")</f>
        <v>https://ovidsp.ovid.com/ovidweb.cgi?T=JS&amp;NEWS=n&amp;CSC=Y&amp;PAGE=booktext&amp;D=books&amp;AN=01762486$&amp;XPATH=/PG(0)&amp;EPUB=Y</v>
      </c>
      <c r="H112" t="s">
        <v>752</v>
      </c>
      <c r="I112" t="s">
        <v>236</v>
      </c>
      <c r="J112">
        <v>1335017</v>
      </c>
      <c r="K112" t="s">
        <v>633</v>
      </c>
      <c r="L112" t="s">
        <v>94</v>
      </c>
    </row>
    <row r="113" spans="1:12" x14ac:dyDescent="0.25">
      <c r="A113" t="s">
        <v>552</v>
      </c>
      <c r="B113" s="2">
        <v>44712</v>
      </c>
      <c r="C113" t="s">
        <v>518</v>
      </c>
      <c r="D113" t="s">
        <v>284</v>
      </c>
      <c r="E113" t="s">
        <v>791</v>
      </c>
      <c r="F113" t="s">
        <v>81</v>
      </c>
      <c r="G113" s="1" t="str">
        <f>HYPERLINK("https://ovidsp.ovid.com/ovidweb.cgi?T=JS&amp;NEWS=n&amp;CSC=Y&amp;PAGE=booktext&amp;D=books&amp;AN=01960891$&amp;XPATH=/PG(0)&amp;EPUB=Y","https://ovidsp.ovid.com/ovidweb.cgi?T=JS&amp;NEWS=n&amp;CSC=Y&amp;PAGE=booktext&amp;D=books&amp;AN=01960891$&amp;XPATH=/PG(0)&amp;EPUB=Y")</f>
        <v>https://ovidsp.ovid.com/ovidweb.cgi?T=JS&amp;NEWS=n&amp;CSC=Y&amp;PAGE=booktext&amp;D=books&amp;AN=01960891$&amp;XPATH=/PG(0)&amp;EPUB=Y</v>
      </c>
      <c r="H113" t="s">
        <v>752</v>
      </c>
      <c r="I113" t="s">
        <v>236</v>
      </c>
      <c r="J113">
        <v>1335017</v>
      </c>
      <c r="K113" t="s">
        <v>671</v>
      </c>
      <c r="L113" t="s">
        <v>443</v>
      </c>
    </row>
    <row r="114" spans="1:12" x14ac:dyDescent="0.25">
      <c r="A114" t="s">
        <v>641</v>
      </c>
      <c r="B114" s="2">
        <v>44712</v>
      </c>
      <c r="C114" t="s">
        <v>540</v>
      </c>
      <c r="D114" t="s">
        <v>619</v>
      </c>
      <c r="E114" t="s">
        <v>791</v>
      </c>
      <c r="F114" t="s">
        <v>33</v>
      </c>
      <c r="G114" s="1" t="str">
        <f>HYPERLINK("https://ovidsp.ovid.com/ovidweb.cgi?T=JS&amp;NEWS=n&amp;CSC=Y&amp;PAGE=booktext&amp;D=books&amp;AN=02211186$&amp;XPATH=/PG(0)&amp;EPUB=Y","https://ovidsp.ovid.com/ovidweb.cgi?T=JS&amp;NEWS=n&amp;CSC=Y&amp;PAGE=booktext&amp;D=books&amp;AN=02211186$&amp;XPATH=/PG(0)&amp;EPUB=Y")</f>
        <v>https://ovidsp.ovid.com/ovidweb.cgi?T=JS&amp;NEWS=n&amp;CSC=Y&amp;PAGE=booktext&amp;D=books&amp;AN=02211186$&amp;XPATH=/PG(0)&amp;EPUB=Y</v>
      </c>
      <c r="H114" t="s">
        <v>752</v>
      </c>
      <c r="I114" t="s">
        <v>236</v>
      </c>
      <c r="J114">
        <v>1335017</v>
      </c>
      <c r="K114" t="s">
        <v>671</v>
      </c>
      <c r="L114" t="s">
        <v>611</v>
      </c>
    </row>
    <row r="115" spans="1:12" x14ac:dyDescent="0.25">
      <c r="A115" t="s">
        <v>737</v>
      </c>
      <c r="B115" s="2">
        <v>44712</v>
      </c>
      <c r="C115" t="s">
        <v>695</v>
      </c>
      <c r="D115" t="s">
        <v>414</v>
      </c>
      <c r="E115" t="s">
        <v>791</v>
      </c>
      <c r="F115" t="s">
        <v>586</v>
      </c>
      <c r="G115" s="1" t="str">
        <f>HYPERLINK("https://ovidsp.ovid.com/ovidweb.cgi?T=JS&amp;NEWS=n&amp;CSC=Y&amp;PAGE=booktext&amp;D=books&amp;AN=02014366$&amp;XPATH=/PG(0)&amp;EPUB=Y","https://ovidsp.ovid.com/ovidweb.cgi?T=JS&amp;NEWS=n&amp;CSC=Y&amp;PAGE=booktext&amp;D=books&amp;AN=02014366$&amp;XPATH=/PG(0)&amp;EPUB=Y")</f>
        <v>https://ovidsp.ovid.com/ovidweb.cgi?T=JS&amp;NEWS=n&amp;CSC=Y&amp;PAGE=booktext&amp;D=books&amp;AN=02014366$&amp;XPATH=/PG(0)&amp;EPUB=Y</v>
      </c>
      <c r="H115" t="s">
        <v>752</v>
      </c>
      <c r="I115" t="s">
        <v>236</v>
      </c>
      <c r="J115">
        <v>1335017</v>
      </c>
      <c r="K115" t="s">
        <v>671</v>
      </c>
      <c r="L115" t="s">
        <v>670</v>
      </c>
    </row>
    <row r="116" spans="1:12" x14ac:dyDescent="0.25">
      <c r="A116" t="s">
        <v>735</v>
      </c>
      <c r="B116" s="2">
        <v>44712</v>
      </c>
      <c r="C116" t="s">
        <v>42</v>
      </c>
      <c r="D116" t="s">
        <v>407</v>
      </c>
      <c r="E116" t="s">
        <v>791</v>
      </c>
      <c r="F116" t="s">
        <v>230</v>
      </c>
      <c r="G116" s="1" t="str">
        <f>HYPERLINK("https://ovidsp.ovid.com/ovidweb.cgi?T=JS&amp;NEWS=n&amp;CSC=Y&amp;PAGE=booktext&amp;D=books&amp;AN=01893698$&amp;XPATH=/PG(0)&amp;EPUB=Y","https://ovidsp.ovid.com/ovidweb.cgi?T=JS&amp;NEWS=n&amp;CSC=Y&amp;PAGE=booktext&amp;D=books&amp;AN=01893698$&amp;XPATH=/PG(0)&amp;EPUB=Y")</f>
        <v>https://ovidsp.ovid.com/ovidweb.cgi?T=JS&amp;NEWS=n&amp;CSC=Y&amp;PAGE=booktext&amp;D=books&amp;AN=01893698$&amp;XPATH=/PG(0)&amp;EPUB=Y</v>
      </c>
      <c r="H116" t="s">
        <v>752</v>
      </c>
      <c r="I116" t="s">
        <v>236</v>
      </c>
      <c r="J116">
        <v>1335017</v>
      </c>
      <c r="K116" t="s">
        <v>633</v>
      </c>
      <c r="L116" t="s">
        <v>628</v>
      </c>
    </row>
    <row r="117" spans="1:12" x14ac:dyDescent="0.25">
      <c r="A117" t="s">
        <v>735</v>
      </c>
      <c r="B117" s="2">
        <v>44712</v>
      </c>
      <c r="C117" t="s">
        <v>652</v>
      </c>
      <c r="D117" t="s">
        <v>665</v>
      </c>
      <c r="E117" t="s">
        <v>791</v>
      </c>
      <c r="F117" t="s">
        <v>81</v>
      </c>
      <c r="G117" s="1" t="str">
        <f>HYPERLINK("https://ovidsp.ovid.com/ovidweb.cgi?T=JS&amp;NEWS=n&amp;CSC=Y&amp;PAGE=booktext&amp;D=books&amp;AN=02070864$&amp;XPATH=/PG(0)&amp;EPUB=Y","https://ovidsp.ovid.com/ovidweb.cgi?T=JS&amp;NEWS=n&amp;CSC=Y&amp;PAGE=booktext&amp;D=books&amp;AN=02070864$&amp;XPATH=/PG(0)&amp;EPUB=Y")</f>
        <v>https://ovidsp.ovid.com/ovidweb.cgi?T=JS&amp;NEWS=n&amp;CSC=Y&amp;PAGE=booktext&amp;D=books&amp;AN=02070864$&amp;XPATH=/PG(0)&amp;EPUB=Y</v>
      </c>
      <c r="H117" t="s">
        <v>752</v>
      </c>
      <c r="I117" t="s">
        <v>236</v>
      </c>
      <c r="J117">
        <v>1335017</v>
      </c>
      <c r="K117" t="s">
        <v>671</v>
      </c>
      <c r="L117" t="s">
        <v>481</v>
      </c>
    </row>
    <row r="118" spans="1:12" x14ac:dyDescent="0.25">
      <c r="A118" t="s">
        <v>735</v>
      </c>
      <c r="B118" s="2">
        <v>44712</v>
      </c>
      <c r="C118" t="s">
        <v>413</v>
      </c>
      <c r="D118" t="s">
        <v>402</v>
      </c>
      <c r="E118" t="s">
        <v>791</v>
      </c>
      <c r="F118" t="s">
        <v>230</v>
      </c>
      <c r="G118" s="1" t="str">
        <f>HYPERLINK("https://ovidsp.ovid.com/ovidweb.cgi?T=JS&amp;NEWS=n&amp;CSC=Y&amp;PAGE=booktext&amp;D=books&amp;AN=01787333$&amp;XPATH=/PG(0)&amp;EPUB=Y","https://ovidsp.ovid.com/ovidweb.cgi?T=JS&amp;NEWS=n&amp;CSC=Y&amp;PAGE=booktext&amp;D=books&amp;AN=01787333$&amp;XPATH=/PG(0)&amp;EPUB=Y")</f>
        <v>https://ovidsp.ovid.com/ovidweb.cgi?T=JS&amp;NEWS=n&amp;CSC=Y&amp;PAGE=booktext&amp;D=books&amp;AN=01787333$&amp;XPATH=/PG(0)&amp;EPUB=Y</v>
      </c>
      <c r="H118" t="s">
        <v>752</v>
      </c>
      <c r="I118" t="s">
        <v>236</v>
      </c>
      <c r="J118">
        <v>1335017</v>
      </c>
      <c r="K118" t="s">
        <v>633</v>
      </c>
      <c r="L118" t="s">
        <v>379</v>
      </c>
    </row>
    <row r="119" spans="1:12" x14ac:dyDescent="0.25">
      <c r="A119" t="s">
        <v>735</v>
      </c>
      <c r="B119" s="2">
        <v>44712</v>
      </c>
      <c r="C119" t="s">
        <v>773</v>
      </c>
      <c r="D119" t="s">
        <v>792</v>
      </c>
      <c r="E119" t="s">
        <v>791</v>
      </c>
      <c r="F119" t="s">
        <v>586</v>
      </c>
      <c r="G119" s="1" t="str">
        <f>HYPERLINK("https://ovidsp.ovid.com/ovidweb.cgi?T=JS&amp;NEWS=n&amp;CSC=Y&amp;PAGE=booktext&amp;D=books&amp;AN=01996179$&amp;XPATH=/PG(0)&amp;EPUB=Y","https://ovidsp.ovid.com/ovidweb.cgi?T=JS&amp;NEWS=n&amp;CSC=Y&amp;PAGE=booktext&amp;D=books&amp;AN=01996179$&amp;XPATH=/PG(0)&amp;EPUB=Y")</f>
        <v>https://ovidsp.ovid.com/ovidweb.cgi?T=JS&amp;NEWS=n&amp;CSC=Y&amp;PAGE=booktext&amp;D=books&amp;AN=01996179$&amp;XPATH=/PG(0)&amp;EPUB=Y</v>
      </c>
      <c r="H119" t="s">
        <v>752</v>
      </c>
      <c r="I119" t="s">
        <v>236</v>
      </c>
      <c r="J119">
        <v>1335017</v>
      </c>
      <c r="K119" t="s">
        <v>671</v>
      </c>
      <c r="L119" t="s">
        <v>719</v>
      </c>
    </row>
    <row r="120" spans="1:12" x14ac:dyDescent="0.25">
      <c r="A120" t="s">
        <v>735</v>
      </c>
      <c r="B120" s="2">
        <v>44712</v>
      </c>
      <c r="C120" t="s">
        <v>54</v>
      </c>
      <c r="D120" t="s">
        <v>36</v>
      </c>
      <c r="E120" t="s">
        <v>791</v>
      </c>
      <c r="F120" t="s">
        <v>586</v>
      </c>
      <c r="G120" s="1" t="str">
        <f>HYPERLINK("https://ovidsp.ovid.com/ovidweb.cgi?T=JS&amp;NEWS=n&amp;CSC=Y&amp;PAGE=booktext&amp;D=books&amp;AN=02211187$&amp;XPATH=/PG(0)&amp;EPUB=Y","https://ovidsp.ovid.com/ovidweb.cgi?T=JS&amp;NEWS=n&amp;CSC=Y&amp;PAGE=booktext&amp;D=books&amp;AN=02211187$&amp;XPATH=/PG(0)&amp;EPUB=Y")</f>
        <v>https://ovidsp.ovid.com/ovidweb.cgi?T=JS&amp;NEWS=n&amp;CSC=Y&amp;PAGE=booktext&amp;D=books&amp;AN=02211187$&amp;XPATH=/PG(0)&amp;EPUB=Y</v>
      </c>
      <c r="H120" t="s">
        <v>752</v>
      </c>
      <c r="I120" t="s">
        <v>236</v>
      </c>
      <c r="J120">
        <v>1335017</v>
      </c>
      <c r="K120" t="s">
        <v>671</v>
      </c>
      <c r="L120" t="s">
        <v>616</v>
      </c>
    </row>
    <row r="121" spans="1:12" x14ac:dyDescent="0.25">
      <c r="A121" t="s">
        <v>432</v>
      </c>
      <c r="B121" s="2">
        <v>44712</v>
      </c>
      <c r="C121" t="s">
        <v>364</v>
      </c>
      <c r="D121" t="s">
        <v>732</v>
      </c>
      <c r="E121" t="s">
        <v>791</v>
      </c>
      <c r="F121" t="s">
        <v>81</v>
      </c>
      <c r="G121" s="1" t="str">
        <f>HYPERLINK("https://ovidsp.ovid.com/ovidweb.cgi?T=JS&amp;NEWS=n&amp;CSC=Y&amp;PAGE=booktext&amp;D=books&amp;AN=02118608$&amp;XPATH=/PG(0)&amp;EPUB=Y","https://ovidsp.ovid.com/ovidweb.cgi?T=JS&amp;NEWS=n&amp;CSC=Y&amp;PAGE=booktext&amp;D=books&amp;AN=02118608$&amp;XPATH=/PG(0)&amp;EPUB=Y")</f>
        <v>https://ovidsp.ovid.com/ovidweb.cgi?T=JS&amp;NEWS=n&amp;CSC=Y&amp;PAGE=booktext&amp;D=books&amp;AN=02118608$&amp;XPATH=/PG(0)&amp;EPUB=Y</v>
      </c>
      <c r="H121" t="s">
        <v>752</v>
      </c>
      <c r="I121" t="s">
        <v>236</v>
      </c>
      <c r="J121">
        <v>1335017</v>
      </c>
      <c r="K121" t="s">
        <v>633</v>
      </c>
      <c r="L121" t="s">
        <v>750</v>
      </c>
    </row>
    <row r="122" spans="1:12" x14ac:dyDescent="0.25">
      <c r="A122" t="s">
        <v>444</v>
      </c>
      <c r="B122" s="2">
        <v>44712</v>
      </c>
      <c r="C122" t="s">
        <v>738</v>
      </c>
      <c r="D122" t="s">
        <v>276</v>
      </c>
      <c r="E122" t="s">
        <v>791</v>
      </c>
      <c r="F122" t="s">
        <v>81</v>
      </c>
      <c r="G122" s="1" t="str">
        <f>HYPERLINK("https://ovidsp.ovid.com/ovidweb.cgi?T=JS&amp;NEWS=n&amp;CSC=Y&amp;PAGE=booktext&amp;D=books&amp;AN=01996182$&amp;XPATH=/PG(0)&amp;EPUB=Y","https://ovidsp.ovid.com/ovidweb.cgi?T=JS&amp;NEWS=n&amp;CSC=Y&amp;PAGE=booktext&amp;D=books&amp;AN=01996182$&amp;XPATH=/PG(0)&amp;EPUB=Y")</f>
        <v>https://ovidsp.ovid.com/ovidweb.cgi?T=JS&amp;NEWS=n&amp;CSC=Y&amp;PAGE=booktext&amp;D=books&amp;AN=01996182$&amp;XPATH=/PG(0)&amp;EPUB=Y</v>
      </c>
      <c r="H122" t="s">
        <v>752</v>
      </c>
      <c r="I122" t="s">
        <v>236</v>
      </c>
      <c r="J122">
        <v>1335017</v>
      </c>
      <c r="K122" t="s">
        <v>671</v>
      </c>
      <c r="L122" t="s">
        <v>184</v>
      </c>
    </row>
    <row r="123" spans="1:12" x14ac:dyDescent="0.25">
      <c r="A123" t="s">
        <v>901</v>
      </c>
      <c r="B123" s="2">
        <v>44712</v>
      </c>
      <c r="C123" t="s">
        <v>125</v>
      </c>
      <c r="D123" t="s">
        <v>172</v>
      </c>
      <c r="E123" t="s">
        <v>791</v>
      </c>
      <c r="F123" t="s">
        <v>551</v>
      </c>
      <c r="G123" s="1" t="str">
        <f>HYPERLINK("https://ovidsp.ovid.com/ovidweb.cgi?T=JS&amp;NEWS=n&amp;CSC=Y&amp;PAGE=booktext&amp;D=books&amp;AN=02227874$&amp;XPATH=/PG(0)&amp;EPUB=Y","https://ovidsp.ovid.com/ovidweb.cgi?T=JS&amp;NEWS=n&amp;CSC=Y&amp;PAGE=booktext&amp;D=books&amp;AN=02227874$&amp;XPATH=/PG(0)&amp;EPUB=Y")</f>
        <v>https://ovidsp.ovid.com/ovidweb.cgi?T=JS&amp;NEWS=n&amp;CSC=Y&amp;PAGE=booktext&amp;D=books&amp;AN=02227874$&amp;XPATH=/PG(0)&amp;EPUB=Y</v>
      </c>
      <c r="H123" t="s">
        <v>752</v>
      </c>
      <c r="I123" t="s">
        <v>236</v>
      </c>
      <c r="J123">
        <v>1335017</v>
      </c>
      <c r="K123" t="s">
        <v>633</v>
      </c>
      <c r="L123" t="s">
        <v>96</v>
      </c>
    </row>
    <row r="124" spans="1:12" x14ac:dyDescent="0.25">
      <c r="A124" t="s">
        <v>796</v>
      </c>
      <c r="B124" s="2">
        <v>44712</v>
      </c>
      <c r="C124" t="s">
        <v>593</v>
      </c>
      <c r="D124" t="s">
        <v>323</v>
      </c>
      <c r="E124" t="s">
        <v>791</v>
      </c>
      <c r="F124" t="s">
        <v>551</v>
      </c>
      <c r="G124" s="1" t="str">
        <f>HYPERLINK("https://ovidsp.ovid.com/ovidweb.cgi?T=JS&amp;NEWS=n&amp;CSC=Y&amp;PAGE=booktext&amp;D=books&amp;AN=02238422$&amp;XPATH=/PG(0)&amp;EPUB=Y","https://ovidsp.ovid.com/ovidweb.cgi?T=JS&amp;NEWS=n&amp;CSC=Y&amp;PAGE=booktext&amp;D=books&amp;AN=02238422$&amp;XPATH=/PG(0)&amp;EPUB=Y")</f>
        <v>https://ovidsp.ovid.com/ovidweb.cgi?T=JS&amp;NEWS=n&amp;CSC=Y&amp;PAGE=booktext&amp;D=books&amp;AN=02238422$&amp;XPATH=/PG(0)&amp;EPUB=Y</v>
      </c>
      <c r="H124" t="s">
        <v>752</v>
      </c>
      <c r="I124" t="s">
        <v>236</v>
      </c>
      <c r="J124">
        <v>1335017</v>
      </c>
      <c r="K124" t="s">
        <v>671</v>
      </c>
      <c r="L124" t="s">
        <v>161</v>
      </c>
    </row>
    <row r="125" spans="1:12" x14ac:dyDescent="0.25">
      <c r="A125" t="s">
        <v>583</v>
      </c>
      <c r="B125" s="2">
        <v>44712</v>
      </c>
      <c r="C125" t="s">
        <v>375</v>
      </c>
      <c r="D125" t="s">
        <v>380</v>
      </c>
      <c r="E125" t="s">
        <v>791</v>
      </c>
      <c r="F125" t="s">
        <v>655</v>
      </c>
      <c r="G125" s="1" t="str">
        <f>HYPERLINK("https://ovidsp.ovid.com/ovidweb.cgi?T=JS&amp;NEWS=n&amp;CSC=Y&amp;PAGE=booktext&amp;D=books&amp;AN=02070815$&amp;XPATH=/PG(0)&amp;EPUB=Y","https://ovidsp.ovid.com/ovidweb.cgi?T=JS&amp;NEWS=n&amp;CSC=Y&amp;PAGE=booktext&amp;D=books&amp;AN=02070815$&amp;XPATH=/PG(0)&amp;EPUB=Y")</f>
        <v>https://ovidsp.ovid.com/ovidweb.cgi?T=JS&amp;NEWS=n&amp;CSC=Y&amp;PAGE=booktext&amp;D=books&amp;AN=02070815$&amp;XPATH=/PG(0)&amp;EPUB=Y</v>
      </c>
      <c r="H125" t="s">
        <v>752</v>
      </c>
      <c r="I125" t="s">
        <v>236</v>
      </c>
      <c r="J125">
        <v>1335017</v>
      </c>
      <c r="K125" t="s">
        <v>633</v>
      </c>
      <c r="L125" t="s">
        <v>506</v>
      </c>
    </row>
    <row r="126" spans="1:12" x14ac:dyDescent="0.25">
      <c r="A126" t="s">
        <v>296</v>
      </c>
      <c r="B126" s="2">
        <v>44712</v>
      </c>
      <c r="C126" t="s">
        <v>480</v>
      </c>
      <c r="D126" t="s">
        <v>729</v>
      </c>
      <c r="E126" t="s">
        <v>791</v>
      </c>
      <c r="F126" t="s">
        <v>435</v>
      </c>
      <c r="G126" s="1" t="str">
        <f>HYPERLINK("https://ovidsp.ovid.com/ovidweb.cgi?T=JS&amp;NEWS=n&amp;CSC=Y&amp;PAGE=booktext&amp;D=books&amp;AN=02200475$&amp;XPATH=/PG(0)&amp;EPUB=Y","https://ovidsp.ovid.com/ovidweb.cgi?T=JS&amp;NEWS=n&amp;CSC=Y&amp;PAGE=booktext&amp;D=books&amp;AN=02200475$&amp;XPATH=/PG(0)&amp;EPUB=Y")</f>
        <v>https://ovidsp.ovid.com/ovidweb.cgi?T=JS&amp;NEWS=n&amp;CSC=Y&amp;PAGE=booktext&amp;D=books&amp;AN=02200475$&amp;XPATH=/PG(0)&amp;EPUB=Y</v>
      </c>
      <c r="H126" t="s">
        <v>752</v>
      </c>
      <c r="I126" t="s">
        <v>236</v>
      </c>
      <c r="J126">
        <v>1335017</v>
      </c>
      <c r="K126" t="s">
        <v>633</v>
      </c>
      <c r="L126" t="s">
        <v>711</v>
      </c>
    </row>
    <row r="127" spans="1:12" x14ac:dyDescent="0.25">
      <c r="A127" t="s">
        <v>458</v>
      </c>
      <c r="B127" s="2">
        <v>44712</v>
      </c>
      <c r="C127" t="s">
        <v>819</v>
      </c>
      <c r="D127" t="s">
        <v>635</v>
      </c>
      <c r="E127" t="s">
        <v>791</v>
      </c>
      <c r="F127" t="s">
        <v>81</v>
      </c>
      <c r="G127" s="1" t="str">
        <f>HYPERLINK("https://ovidsp.ovid.com/ovidweb.cgi?T=JS&amp;NEWS=n&amp;CSC=Y&amp;PAGE=booktext&amp;D=books&amp;AN=02003486$&amp;XPATH=/PG(0)&amp;EPUB=Y","https://ovidsp.ovid.com/ovidweb.cgi?T=JS&amp;NEWS=n&amp;CSC=Y&amp;PAGE=booktext&amp;D=books&amp;AN=02003486$&amp;XPATH=/PG(0)&amp;EPUB=Y")</f>
        <v>https://ovidsp.ovid.com/ovidweb.cgi?T=JS&amp;NEWS=n&amp;CSC=Y&amp;PAGE=booktext&amp;D=books&amp;AN=02003486$&amp;XPATH=/PG(0)&amp;EPUB=Y</v>
      </c>
      <c r="H127" t="s">
        <v>752</v>
      </c>
      <c r="I127" t="s">
        <v>236</v>
      </c>
      <c r="J127">
        <v>1335017</v>
      </c>
      <c r="K127" t="s">
        <v>671</v>
      </c>
      <c r="L127" t="s">
        <v>61</v>
      </c>
    </row>
    <row r="128" spans="1:12" x14ac:dyDescent="0.25">
      <c r="A128" t="s">
        <v>821</v>
      </c>
      <c r="B128" s="2">
        <v>44712</v>
      </c>
      <c r="C128" t="s">
        <v>535</v>
      </c>
      <c r="D128" t="s">
        <v>171</v>
      </c>
      <c r="E128" t="s">
        <v>791</v>
      </c>
      <c r="F128" t="s">
        <v>52</v>
      </c>
      <c r="G128" s="1" t="str">
        <f>HYPERLINK("https://ovidsp.ovid.com/ovidweb.cgi?T=JS&amp;NEWS=n&amp;CSC=Y&amp;PAGE=booktext&amp;D=books&amp;AN=02238390$&amp;XPATH=/PG(0)&amp;EPUB=Y","https://ovidsp.ovid.com/ovidweb.cgi?T=JS&amp;NEWS=n&amp;CSC=Y&amp;PAGE=booktext&amp;D=books&amp;AN=02238390$&amp;XPATH=/PG(0)&amp;EPUB=Y")</f>
        <v>https://ovidsp.ovid.com/ovidweb.cgi?T=JS&amp;NEWS=n&amp;CSC=Y&amp;PAGE=booktext&amp;D=books&amp;AN=02238390$&amp;XPATH=/PG(0)&amp;EPUB=Y</v>
      </c>
      <c r="H128" t="s">
        <v>752</v>
      </c>
      <c r="I128" t="s">
        <v>236</v>
      </c>
      <c r="J128">
        <v>1335017</v>
      </c>
      <c r="K128" t="s">
        <v>671</v>
      </c>
      <c r="L128" t="s">
        <v>232</v>
      </c>
    </row>
    <row r="129" spans="1:12" x14ac:dyDescent="0.25">
      <c r="A129" t="s">
        <v>887</v>
      </c>
      <c r="B129" s="2">
        <v>44712</v>
      </c>
      <c r="C129" t="s">
        <v>211</v>
      </c>
      <c r="D129" t="s">
        <v>105</v>
      </c>
      <c r="E129" t="s">
        <v>791</v>
      </c>
      <c r="F129" t="s">
        <v>586</v>
      </c>
      <c r="G129" s="1" t="str">
        <f>HYPERLINK("https://ovidsp.ovid.com/ovidweb.cgi?T=JS&amp;NEWS=n&amp;CSC=Y&amp;PAGE=booktext&amp;D=books&amp;AN=02211188$&amp;XPATH=/PG(0)&amp;EPUB=Y","https://ovidsp.ovid.com/ovidweb.cgi?T=JS&amp;NEWS=n&amp;CSC=Y&amp;PAGE=booktext&amp;D=books&amp;AN=02211188$&amp;XPATH=/PG(0)&amp;EPUB=Y")</f>
        <v>https://ovidsp.ovid.com/ovidweb.cgi?T=JS&amp;NEWS=n&amp;CSC=Y&amp;PAGE=booktext&amp;D=books&amp;AN=02211188$&amp;XPATH=/PG(0)&amp;EPUB=Y</v>
      </c>
      <c r="H129" t="s">
        <v>752</v>
      </c>
      <c r="I129" t="s">
        <v>236</v>
      </c>
      <c r="J129">
        <v>1335017</v>
      </c>
      <c r="K129" t="s">
        <v>671</v>
      </c>
      <c r="L129" t="s">
        <v>248</v>
      </c>
    </row>
    <row r="130" spans="1:12" x14ac:dyDescent="0.25">
      <c r="A130" t="s">
        <v>896</v>
      </c>
      <c r="B130" s="2">
        <v>44712</v>
      </c>
      <c r="C130" t="s">
        <v>846</v>
      </c>
      <c r="D130" t="s">
        <v>733</v>
      </c>
      <c r="E130" t="s">
        <v>791</v>
      </c>
      <c r="F130" t="s">
        <v>501</v>
      </c>
      <c r="G130" s="1" t="str">
        <f>HYPERLINK("https://ovidsp.ovid.com/ovidweb.cgi?T=JS&amp;NEWS=n&amp;CSC=Y&amp;PAGE=booktext&amp;D=books&amp;AN=02238126$&amp;XPATH=/PG(0)&amp;EPUB=Y","https://ovidsp.ovid.com/ovidweb.cgi?T=JS&amp;NEWS=n&amp;CSC=Y&amp;PAGE=booktext&amp;D=books&amp;AN=02238126$&amp;XPATH=/PG(0)&amp;EPUB=Y")</f>
        <v>https://ovidsp.ovid.com/ovidweb.cgi?T=JS&amp;NEWS=n&amp;CSC=Y&amp;PAGE=booktext&amp;D=books&amp;AN=02238126$&amp;XPATH=/PG(0)&amp;EPUB=Y</v>
      </c>
      <c r="H130" t="s">
        <v>752</v>
      </c>
      <c r="I130" t="s">
        <v>236</v>
      </c>
      <c r="J130">
        <v>1335017</v>
      </c>
      <c r="K130" t="s">
        <v>671</v>
      </c>
      <c r="L130" t="s">
        <v>847</v>
      </c>
    </row>
    <row r="131" spans="1:12" x14ac:dyDescent="0.25">
      <c r="A131" t="s">
        <v>400</v>
      </c>
      <c r="B131" s="2">
        <v>44712</v>
      </c>
      <c r="C131" t="s">
        <v>471</v>
      </c>
      <c r="D131" t="s">
        <v>53</v>
      </c>
      <c r="E131" t="s">
        <v>791</v>
      </c>
      <c r="F131" t="s">
        <v>328</v>
      </c>
      <c r="G131" s="1" t="str">
        <f>HYPERLINK("https://ovidsp.ovid.com/ovidweb.cgi?T=JS&amp;NEWS=n&amp;CSC=Y&amp;PAGE=booktext&amp;D=books&amp;AN=02238420$&amp;XPATH=/PG(0)&amp;EPUB=Y","https://ovidsp.ovid.com/ovidweb.cgi?T=JS&amp;NEWS=n&amp;CSC=Y&amp;PAGE=booktext&amp;D=books&amp;AN=02238420$&amp;XPATH=/PG(0)&amp;EPUB=Y")</f>
        <v>https://ovidsp.ovid.com/ovidweb.cgi?T=JS&amp;NEWS=n&amp;CSC=Y&amp;PAGE=booktext&amp;D=books&amp;AN=02238420$&amp;XPATH=/PG(0)&amp;EPUB=Y</v>
      </c>
      <c r="H131" t="s">
        <v>752</v>
      </c>
      <c r="I131" t="s">
        <v>236</v>
      </c>
      <c r="J131">
        <v>1335017</v>
      </c>
      <c r="K131" t="s">
        <v>671</v>
      </c>
      <c r="L131" t="s">
        <v>287</v>
      </c>
    </row>
    <row r="132" spans="1:12" x14ac:dyDescent="0.25">
      <c r="A132" t="s">
        <v>755</v>
      </c>
      <c r="B132" s="2">
        <v>44712</v>
      </c>
      <c r="C132" t="s">
        <v>424</v>
      </c>
      <c r="D132" t="s">
        <v>164</v>
      </c>
      <c r="E132" t="s">
        <v>791</v>
      </c>
      <c r="F132" t="s">
        <v>655</v>
      </c>
      <c r="G132" s="1" t="str">
        <f>HYPERLINK("https://ovidsp.ovid.com/ovidweb.cgi?T=JS&amp;NEWS=n&amp;CSC=Y&amp;PAGE=booktext&amp;D=books&amp;AN=01906618$&amp;XPATH=/PG(0)&amp;EPUB=Y","https://ovidsp.ovid.com/ovidweb.cgi?T=JS&amp;NEWS=n&amp;CSC=Y&amp;PAGE=booktext&amp;D=books&amp;AN=01906618$&amp;XPATH=/PG(0)&amp;EPUB=Y")</f>
        <v>https://ovidsp.ovid.com/ovidweb.cgi?T=JS&amp;NEWS=n&amp;CSC=Y&amp;PAGE=booktext&amp;D=books&amp;AN=01906618$&amp;XPATH=/PG(0)&amp;EPUB=Y</v>
      </c>
      <c r="H132" t="s">
        <v>752</v>
      </c>
      <c r="I132" t="s">
        <v>236</v>
      </c>
      <c r="J132">
        <v>1335017</v>
      </c>
      <c r="K132" t="s">
        <v>671</v>
      </c>
      <c r="L132" t="s">
        <v>266</v>
      </c>
    </row>
    <row r="133" spans="1:12" x14ac:dyDescent="0.25">
      <c r="A133" t="s">
        <v>388</v>
      </c>
      <c r="B133" s="2">
        <v>44712</v>
      </c>
      <c r="C133" t="s">
        <v>285</v>
      </c>
      <c r="D133" t="s">
        <v>470</v>
      </c>
      <c r="E133" t="s">
        <v>791</v>
      </c>
      <c r="F133" t="s">
        <v>655</v>
      </c>
      <c r="G133" s="1" t="str">
        <f>HYPERLINK("https://ovidsp.ovid.com/ovidweb.cgi?T=JS&amp;NEWS=n&amp;CSC=Y&amp;PAGE=booktext&amp;D=books&amp;AN=01437544$&amp;XPATH=/PG(0)&amp;EPUB=Y","https://ovidsp.ovid.com/ovidweb.cgi?T=JS&amp;NEWS=n&amp;CSC=Y&amp;PAGE=booktext&amp;D=books&amp;AN=01437544$&amp;XPATH=/PG(0)&amp;EPUB=Y")</f>
        <v>https://ovidsp.ovid.com/ovidweb.cgi?T=JS&amp;NEWS=n&amp;CSC=Y&amp;PAGE=booktext&amp;D=books&amp;AN=01437544$&amp;XPATH=/PG(0)&amp;EPUB=Y</v>
      </c>
      <c r="H133" t="s">
        <v>752</v>
      </c>
      <c r="I133" t="s">
        <v>236</v>
      </c>
      <c r="J133">
        <v>1335017</v>
      </c>
      <c r="K133" t="s">
        <v>633</v>
      </c>
      <c r="L133" t="s">
        <v>197</v>
      </c>
    </row>
    <row r="134" spans="1:12" x14ac:dyDescent="0.25">
      <c r="A134" t="s">
        <v>598</v>
      </c>
      <c r="B134" s="2">
        <v>44712</v>
      </c>
      <c r="C134" t="s">
        <v>39</v>
      </c>
      <c r="D134" t="s">
        <v>493</v>
      </c>
      <c r="E134" t="s">
        <v>791</v>
      </c>
      <c r="F134" t="s">
        <v>230</v>
      </c>
      <c r="G134" s="1" t="str">
        <f>HYPERLINK("https://ovidsp.ovid.com/ovidweb.cgi?T=JS&amp;NEWS=n&amp;CSC=Y&amp;PAGE=booktext&amp;D=books&amp;AN=02070816$&amp;XPATH=/PG(0)&amp;EPUB=Y","https://ovidsp.ovid.com/ovidweb.cgi?T=JS&amp;NEWS=n&amp;CSC=Y&amp;PAGE=booktext&amp;D=books&amp;AN=02070816$&amp;XPATH=/PG(0)&amp;EPUB=Y")</f>
        <v>https://ovidsp.ovid.com/ovidweb.cgi?T=JS&amp;NEWS=n&amp;CSC=Y&amp;PAGE=booktext&amp;D=books&amp;AN=02070816$&amp;XPATH=/PG(0)&amp;EPUB=Y</v>
      </c>
      <c r="H134" t="s">
        <v>752</v>
      </c>
      <c r="I134" t="s">
        <v>236</v>
      </c>
      <c r="J134">
        <v>1335017</v>
      </c>
      <c r="K134" t="s">
        <v>671</v>
      </c>
      <c r="L134" t="s">
        <v>577</v>
      </c>
    </row>
    <row r="135" spans="1:12" x14ac:dyDescent="0.25">
      <c r="A135" t="s">
        <v>32</v>
      </c>
      <c r="B135" s="2">
        <v>44712</v>
      </c>
      <c r="C135" t="s">
        <v>108</v>
      </c>
      <c r="D135" t="s">
        <v>553</v>
      </c>
      <c r="E135" t="s">
        <v>791</v>
      </c>
      <c r="F135" t="s">
        <v>435</v>
      </c>
      <c r="G135" s="1" t="str">
        <f>HYPERLINK("https://ovidsp.ovid.com/ovidweb.cgi?T=JS&amp;NEWS=n&amp;CSC=Y&amp;PAGE=booktext&amp;D=books&amp;AN=01382510$&amp;XPATH=/PG(0)&amp;EPUB=Y","https://ovidsp.ovid.com/ovidweb.cgi?T=JS&amp;NEWS=n&amp;CSC=Y&amp;PAGE=booktext&amp;D=books&amp;AN=01382510$&amp;XPATH=/PG(0)&amp;EPUB=Y")</f>
        <v>https://ovidsp.ovid.com/ovidweb.cgi?T=JS&amp;NEWS=n&amp;CSC=Y&amp;PAGE=booktext&amp;D=books&amp;AN=01382510$&amp;XPATH=/PG(0)&amp;EPUB=Y</v>
      </c>
      <c r="H135" t="s">
        <v>752</v>
      </c>
      <c r="I135" t="s">
        <v>236</v>
      </c>
      <c r="J135">
        <v>1335017</v>
      </c>
      <c r="K135" t="s">
        <v>633</v>
      </c>
      <c r="L135" t="s">
        <v>748</v>
      </c>
    </row>
    <row r="136" spans="1:12" x14ac:dyDescent="0.25">
      <c r="A136" t="s">
        <v>622</v>
      </c>
      <c r="B136" s="2">
        <v>44712</v>
      </c>
      <c r="C136" t="s">
        <v>465</v>
      </c>
      <c r="D136" t="s">
        <v>507</v>
      </c>
      <c r="E136" t="s">
        <v>791</v>
      </c>
      <c r="F136" t="s">
        <v>655</v>
      </c>
      <c r="G136" s="1" t="str">
        <f>HYPERLINK("https://ovidsp.ovid.com/ovidweb.cgi?T=JS&amp;NEWS=n&amp;CSC=Y&amp;PAGE=booktext&amp;D=books&amp;AN=01884426$&amp;XPATH=/PG(0)&amp;EPUB=Y","https://ovidsp.ovid.com/ovidweb.cgi?T=JS&amp;NEWS=n&amp;CSC=Y&amp;PAGE=booktext&amp;D=books&amp;AN=01884426$&amp;XPATH=/PG(0)&amp;EPUB=Y")</f>
        <v>https://ovidsp.ovid.com/ovidweb.cgi?T=JS&amp;NEWS=n&amp;CSC=Y&amp;PAGE=booktext&amp;D=books&amp;AN=01884426$&amp;XPATH=/PG(0)&amp;EPUB=Y</v>
      </c>
      <c r="H136" t="s">
        <v>752</v>
      </c>
      <c r="I136" t="s">
        <v>236</v>
      </c>
      <c r="J136">
        <v>1335017</v>
      </c>
      <c r="K136" t="s">
        <v>671</v>
      </c>
      <c r="L136" t="s">
        <v>630</v>
      </c>
    </row>
    <row r="137" spans="1:12" x14ac:dyDescent="0.25">
      <c r="A137" t="s">
        <v>194</v>
      </c>
      <c r="B137" s="2">
        <v>44712</v>
      </c>
      <c r="C137" t="s">
        <v>756</v>
      </c>
      <c r="D137" t="s">
        <v>698</v>
      </c>
      <c r="E137" t="s">
        <v>791</v>
      </c>
      <c r="F137" t="s">
        <v>462</v>
      </c>
      <c r="G137" s="1" t="str">
        <f>HYPERLINK("https://ovidsp.ovid.com/ovidweb.cgi?T=JS&amp;NEWS=n&amp;CSC=Y&amp;PAGE=booktext&amp;D=books&amp;AN=02250000$&amp;XPATH=/PG(0)&amp;EPUB=Y","https://ovidsp.ovid.com/ovidweb.cgi?T=JS&amp;NEWS=n&amp;CSC=Y&amp;PAGE=booktext&amp;D=books&amp;AN=02250000$&amp;XPATH=/PG(0)&amp;EPUB=Y")</f>
        <v>https://ovidsp.ovid.com/ovidweb.cgi?T=JS&amp;NEWS=n&amp;CSC=Y&amp;PAGE=booktext&amp;D=books&amp;AN=02250000$&amp;XPATH=/PG(0)&amp;EPUB=Y</v>
      </c>
      <c r="H137" t="s">
        <v>752</v>
      </c>
      <c r="I137" t="s">
        <v>236</v>
      </c>
      <c r="J137">
        <v>1335017</v>
      </c>
      <c r="K137" t="s">
        <v>633</v>
      </c>
      <c r="L137" t="s">
        <v>839</v>
      </c>
    </row>
    <row r="138" spans="1:12" x14ac:dyDescent="0.25">
      <c r="A138" t="s">
        <v>18</v>
      </c>
      <c r="B138" s="2">
        <v>44712</v>
      </c>
      <c r="C138" t="s">
        <v>350</v>
      </c>
      <c r="D138" t="s">
        <v>225</v>
      </c>
      <c r="E138" t="s">
        <v>791</v>
      </c>
      <c r="F138" t="s">
        <v>569</v>
      </c>
      <c r="G138" s="1" t="str">
        <f>HYPERLINK("https://ovidsp.ovid.com/ovidweb.cgi?T=JS&amp;NEWS=n&amp;CSC=Y&amp;PAGE=booktext&amp;D=books&amp;AN=01437104$&amp;XPATH=/PG(0)&amp;EPUB=Y","https://ovidsp.ovid.com/ovidweb.cgi?T=JS&amp;NEWS=n&amp;CSC=Y&amp;PAGE=booktext&amp;D=books&amp;AN=01437104$&amp;XPATH=/PG(0)&amp;EPUB=Y")</f>
        <v>https://ovidsp.ovid.com/ovidweb.cgi?T=JS&amp;NEWS=n&amp;CSC=Y&amp;PAGE=booktext&amp;D=books&amp;AN=01437104$&amp;XPATH=/PG(0)&amp;EPUB=Y</v>
      </c>
      <c r="H138" t="s">
        <v>752</v>
      </c>
      <c r="I138" t="s">
        <v>236</v>
      </c>
      <c r="J138">
        <v>1335017</v>
      </c>
      <c r="K138" t="s">
        <v>633</v>
      </c>
      <c r="L138" t="s">
        <v>312</v>
      </c>
    </row>
    <row r="139" spans="1:12" x14ac:dyDescent="0.25">
      <c r="A139" t="s">
        <v>572</v>
      </c>
      <c r="B139" s="2">
        <v>44712</v>
      </c>
      <c r="C139" t="s">
        <v>873</v>
      </c>
      <c r="D139" t="s">
        <v>883</v>
      </c>
      <c r="E139" t="s">
        <v>791</v>
      </c>
      <c r="F139" t="s">
        <v>569</v>
      </c>
      <c r="G139" s="1" t="str">
        <f>HYPERLINK("https://ovidsp.ovid.com/ovidweb.cgi?T=JS&amp;NEWS=n&amp;CSC=Y&amp;PAGE=booktext&amp;D=books&amp;AN=02014370$&amp;XPATH=/PG(0)&amp;EPUB=Y","https://ovidsp.ovid.com/ovidweb.cgi?T=JS&amp;NEWS=n&amp;CSC=Y&amp;PAGE=booktext&amp;D=books&amp;AN=02014370$&amp;XPATH=/PG(0)&amp;EPUB=Y")</f>
        <v>https://ovidsp.ovid.com/ovidweb.cgi?T=JS&amp;NEWS=n&amp;CSC=Y&amp;PAGE=booktext&amp;D=books&amp;AN=02014370$&amp;XPATH=/PG(0)&amp;EPUB=Y</v>
      </c>
      <c r="H139" t="s">
        <v>752</v>
      </c>
      <c r="I139" t="s">
        <v>236</v>
      </c>
      <c r="J139">
        <v>1335017</v>
      </c>
      <c r="K139" t="s">
        <v>671</v>
      </c>
      <c r="L139" t="s">
        <v>98</v>
      </c>
    </row>
    <row r="140" spans="1:12" x14ac:dyDescent="0.25">
      <c r="A140" t="s">
        <v>219</v>
      </c>
      <c r="B140" s="2">
        <v>44712</v>
      </c>
      <c r="C140" t="s">
        <v>902</v>
      </c>
      <c r="D140" t="s">
        <v>368</v>
      </c>
      <c r="E140" t="s">
        <v>791</v>
      </c>
      <c r="F140" t="s">
        <v>586</v>
      </c>
      <c r="G140" s="1" t="str">
        <f>HYPERLINK("https://ovidsp.ovid.com/ovidweb.cgi?T=JS&amp;NEWS=n&amp;CSC=Y&amp;PAGE=booktext&amp;D=books&amp;AN=02272809$&amp;XPATH=/PG(0)&amp;EPUB=Y","https://ovidsp.ovid.com/ovidweb.cgi?T=JS&amp;NEWS=n&amp;CSC=Y&amp;PAGE=booktext&amp;D=books&amp;AN=02272809$&amp;XPATH=/PG(0)&amp;EPUB=Y")</f>
        <v>https://ovidsp.ovid.com/ovidweb.cgi?T=JS&amp;NEWS=n&amp;CSC=Y&amp;PAGE=booktext&amp;D=books&amp;AN=02272809$&amp;XPATH=/PG(0)&amp;EPUB=Y</v>
      </c>
      <c r="H140" t="s">
        <v>752</v>
      </c>
      <c r="I140" t="s">
        <v>236</v>
      </c>
      <c r="J140">
        <v>1335017</v>
      </c>
      <c r="K140" t="s">
        <v>633</v>
      </c>
      <c r="L140" t="s">
        <v>486</v>
      </c>
    </row>
    <row r="141" spans="1:12" x14ac:dyDescent="0.25">
      <c r="A141" t="s">
        <v>559</v>
      </c>
      <c r="B141" s="2">
        <v>44712</v>
      </c>
      <c r="C141" t="s">
        <v>895</v>
      </c>
      <c r="D141" t="s">
        <v>527</v>
      </c>
      <c r="E141" t="s">
        <v>791</v>
      </c>
      <c r="F141" t="s">
        <v>586</v>
      </c>
      <c r="G141" s="1" t="str">
        <f>HYPERLINK("https://ovidsp.ovid.com/ovidweb.cgi?T=JS&amp;NEWS=n&amp;CSC=Y&amp;PAGE=booktext&amp;D=books&amp;AN=02158041$&amp;XPATH=/PG(0)&amp;EPUB=Y","https://ovidsp.ovid.com/ovidweb.cgi?T=JS&amp;NEWS=n&amp;CSC=Y&amp;PAGE=booktext&amp;D=books&amp;AN=02158041$&amp;XPATH=/PG(0)&amp;EPUB=Y")</f>
        <v>https://ovidsp.ovid.com/ovidweb.cgi?T=JS&amp;NEWS=n&amp;CSC=Y&amp;PAGE=booktext&amp;D=books&amp;AN=02158041$&amp;XPATH=/PG(0)&amp;EPUB=Y</v>
      </c>
      <c r="H141" t="s">
        <v>752</v>
      </c>
      <c r="I141" t="s">
        <v>236</v>
      </c>
      <c r="J141">
        <v>1335017</v>
      </c>
      <c r="K141" t="s">
        <v>633</v>
      </c>
      <c r="L141" t="s">
        <v>689</v>
      </c>
    </row>
    <row r="142" spans="1:12" x14ac:dyDescent="0.25">
      <c r="A142" t="s">
        <v>168</v>
      </c>
      <c r="B142" s="2">
        <v>44712</v>
      </c>
      <c r="C142" t="s">
        <v>905</v>
      </c>
      <c r="D142" t="s">
        <v>126</v>
      </c>
      <c r="E142" t="s">
        <v>791</v>
      </c>
      <c r="F142" t="s">
        <v>501</v>
      </c>
      <c r="G142" s="1" t="str">
        <f>HYPERLINK("https://ovidsp.ovid.com/ovidweb.cgi?T=JS&amp;NEWS=n&amp;CSC=Y&amp;PAGE=booktext&amp;D=books&amp;AN=02272797$&amp;XPATH=/PG(0)&amp;EPUB=Y","https://ovidsp.ovid.com/ovidweb.cgi?T=JS&amp;NEWS=n&amp;CSC=Y&amp;PAGE=booktext&amp;D=books&amp;AN=02272797$&amp;XPATH=/PG(0)&amp;EPUB=Y")</f>
        <v>https://ovidsp.ovid.com/ovidweb.cgi?T=JS&amp;NEWS=n&amp;CSC=Y&amp;PAGE=booktext&amp;D=books&amp;AN=02272797$&amp;XPATH=/PG(0)&amp;EPUB=Y</v>
      </c>
      <c r="H142" t="s">
        <v>752</v>
      </c>
      <c r="I142" t="s">
        <v>236</v>
      </c>
      <c r="J142">
        <v>1335017</v>
      </c>
      <c r="K142" t="s">
        <v>633</v>
      </c>
      <c r="L142" t="s">
        <v>334</v>
      </c>
    </row>
    <row r="143" spans="1:12" x14ac:dyDescent="0.25">
      <c r="A143" t="s">
        <v>35</v>
      </c>
      <c r="B143" s="2">
        <v>44712</v>
      </c>
      <c r="C143" t="s">
        <v>781</v>
      </c>
      <c r="D143" t="s">
        <v>623</v>
      </c>
      <c r="E143" t="s">
        <v>791</v>
      </c>
      <c r="F143" t="s">
        <v>435</v>
      </c>
      <c r="G143" s="1" t="str">
        <f>HYPERLINK("https://ovidsp.ovid.com/ovidweb.cgi?T=JS&amp;NEWS=n&amp;CSC=Y&amp;PAGE=booktext&amp;D=books&amp;AN=02070865$&amp;XPATH=/PG(0)&amp;EPUB=Y","https://ovidsp.ovid.com/ovidweb.cgi?T=JS&amp;NEWS=n&amp;CSC=Y&amp;PAGE=booktext&amp;D=books&amp;AN=02070865$&amp;XPATH=/PG(0)&amp;EPUB=Y")</f>
        <v>https://ovidsp.ovid.com/ovidweb.cgi?T=JS&amp;NEWS=n&amp;CSC=Y&amp;PAGE=booktext&amp;D=books&amp;AN=02070865$&amp;XPATH=/PG(0)&amp;EPUB=Y</v>
      </c>
      <c r="H143" t="s">
        <v>752</v>
      </c>
      <c r="I143" t="s">
        <v>236</v>
      </c>
      <c r="J143">
        <v>1335017</v>
      </c>
      <c r="K143" t="s">
        <v>671</v>
      </c>
      <c r="L143" t="s">
        <v>189</v>
      </c>
    </row>
    <row r="144" spans="1:12" x14ac:dyDescent="0.25">
      <c r="A144" t="s">
        <v>35</v>
      </c>
      <c r="B144" s="2">
        <v>44712</v>
      </c>
      <c r="C144" t="s">
        <v>212</v>
      </c>
      <c r="D144" t="s">
        <v>186</v>
      </c>
      <c r="E144" t="s">
        <v>791</v>
      </c>
      <c r="F144" t="s">
        <v>435</v>
      </c>
      <c r="G144" s="1" t="str">
        <f>HYPERLINK("https://ovidsp.ovid.com/ovidweb.cgi?T=JS&amp;NEWS=n&amp;CSC=Y&amp;PAGE=booktext&amp;D=books&amp;AN=01906619$&amp;XPATH=/PG(0)&amp;EPUB=Y","https://ovidsp.ovid.com/ovidweb.cgi?T=JS&amp;NEWS=n&amp;CSC=Y&amp;PAGE=booktext&amp;D=books&amp;AN=01906619$&amp;XPATH=/PG(0)&amp;EPUB=Y")</f>
        <v>https://ovidsp.ovid.com/ovidweb.cgi?T=JS&amp;NEWS=n&amp;CSC=Y&amp;PAGE=booktext&amp;D=books&amp;AN=01906619$&amp;XPATH=/PG(0)&amp;EPUB=Y</v>
      </c>
      <c r="H144" t="s">
        <v>752</v>
      </c>
      <c r="I144" t="s">
        <v>236</v>
      </c>
      <c r="J144">
        <v>1335017</v>
      </c>
      <c r="K144" t="s">
        <v>671</v>
      </c>
      <c r="L144" t="s">
        <v>815</v>
      </c>
    </row>
    <row r="145" spans="1:12" x14ac:dyDescent="0.25">
      <c r="A145" t="s">
        <v>537</v>
      </c>
      <c r="B145" s="2">
        <v>44712</v>
      </c>
      <c r="C145" t="s">
        <v>121</v>
      </c>
      <c r="D145" t="s">
        <v>206</v>
      </c>
      <c r="E145" t="s">
        <v>791</v>
      </c>
      <c r="F145" t="s">
        <v>230</v>
      </c>
      <c r="G145" s="1" t="str">
        <f>HYPERLINK("https://ovidsp.ovid.com/ovidweb.cgi?T=JS&amp;NEWS=n&amp;CSC=Y&amp;PAGE=booktext&amp;D=books&amp;AN=02238424$&amp;XPATH=/PG(0)&amp;EPUB=Y","https://ovidsp.ovid.com/ovidweb.cgi?T=JS&amp;NEWS=n&amp;CSC=Y&amp;PAGE=booktext&amp;D=books&amp;AN=02238424$&amp;XPATH=/PG(0)&amp;EPUB=Y")</f>
        <v>https://ovidsp.ovid.com/ovidweb.cgi?T=JS&amp;NEWS=n&amp;CSC=Y&amp;PAGE=booktext&amp;D=books&amp;AN=02238424$&amp;XPATH=/PG(0)&amp;EPUB=Y</v>
      </c>
      <c r="H145" t="s">
        <v>752</v>
      </c>
      <c r="I145" t="s">
        <v>236</v>
      </c>
      <c r="J145">
        <v>1335017</v>
      </c>
      <c r="K145" t="s">
        <v>671</v>
      </c>
      <c r="L145" t="s">
        <v>654</v>
      </c>
    </row>
    <row r="146" spans="1:12" x14ac:dyDescent="0.25">
      <c r="A146" t="s">
        <v>335</v>
      </c>
      <c r="B146" s="2">
        <v>44712</v>
      </c>
      <c r="C146" t="s">
        <v>434</v>
      </c>
      <c r="D146" t="s">
        <v>173</v>
      </c>
      <c r="E146" t="s">
        <v>791</v>
      </c>
      <c r="F146" t="s">
        <v>435</v>
      </c>
      <c r="G146" s="1" t="str">
        <f>HYPERLINK("https://ovidsp.ovid.com/ovidweb.cgi?T=JS&amp;NEWS=n&amp;CSC=Y&amp;PAGE=booktext&amp;D=books&amp;AN=01996186$&amp;XPATH=/PG(0)&amp;EPUB=Y","https://ovidsp.ovid.com/ovidweb.cgi?T=JS&amp;NEWS=n&amp;CSC=Y&amp;PAGE=booktext&amp;D=books&amp;AN=01996186$&amp;XPATH=/PG(0)&amp;EPUB=Y")</f>
        <v>https://ovidsp.ovid.com/ovidweb.cgi?T=JS&amp;NEWS=n&amp;CSC=Y&amp;PAGE=booktext&amp;D=books&amp;AN=01996186$&amp;XPATH=/PG(0)&amp;EPUB=Y</v>
      </c>
      <c r="H146" t="s">
        <v>752</v>
      </c>
      <c r="I146" t="s">
        <v>236</v>
      </c>
      <c r="J146">
        <v>1335017</v>
      </c>
      <c r="K146" t="s">
        <v>671</v>
      </c>
      <c r="L146" t="s">
        <v>892</v>
      </c>
    </row>
    <row r="147" spans="1:12" x14ac:dyDescent="0.25">
      <c r="A147" t="s">
        <v>833</v>
      </c>
      <c r="B147" s="2">
        <v>44712</v>
      </c>
      <c r="C147" t="s">
        <v>268</v>
      </c>
      <c r="D147" t="s">
        <v>747</v>
      </c>
      <c r="E147" t="s">
        <v>791</v>
      </c>
      <c r="F147" t="s">
        <v>230</v>
      </c>
      <c r="G147" s="1" t="str">
        <f>HYPERLINK("https://ovidsp.ovid.com/ovidweb.cgi?T=JS&amp;NEWS=n&amp;CSC=Y&amp;PAGE=booktext&amp;D=books&amp;AN=02238426$&amp;XPATH=/PG(0)&amp;EPUB=Y","https://ovidsp.ovid.com/ovidweb.cgi?T=JS&amp;NEWS=n&amp;CSC=Y&amp;PAGE=booktext&amp;D=books&amp;AN=02238426$&amp;XPATH=/PG(0)&amp;EPUB=Y")</f>
        <v>https://ovidsp.ovid.com/ovidweb.cgi?T=JS&amp;NEWS=n&amp;CSC=Y&amp;PAGE=booktext&amp;D=books&amp;AN=02238426$&amp;XPATH=/PG(0)&amp;EPUB=Y</v>
      </c>
      <c r="H147" t="s">
        <v>752</v>
      </c>
      <c r="I147" t="s">
        <v>236</v>
      </c>
      <c r="J147">
        <v>1335017</v>
      </c>
      <c r="K147" t="s">
        <v>671</v>
      </c>
      <c r="L147" t="s">
        <v>29</v>
      </c>
    </row>
    <row r="148" spans="1:12" x14ac:dyDescent="0.25">
      <c r="A148" t="s">
        <v>316</v>
      </c>
      <c r="B148" s="2">
        <v>44712</v>
      </c>
      <c r="C148" t="s">
        <v>900</v>
      </c>
      <c r="D148" t="s">
        <v>810</v>
      </c>
      <c r="E148" t="s">
        <v>791</v>
      </c>
      <c r="F148" t="s">
        <v>435</v>
      </c>
      <c r="G148" s="1" t="str">
        <f>HYPERLINK("https://ovidsp.ovid.com/ovidweb.cgi?T=JS&amp;NEWS=n&amp;CSC=Y&amp;PAGE=booktext&amp;D=books&amp;AN=02118613$&amp;XPATH=/PG(0)&amp;EPUB=Y","https://ovidsp.ovid.com/ovidweb.cgi?T=JS&amp;NEWS=n&amp;CSC=Y&amp;PAGE=booktext&amp;D=books&amp;AN=02118613$&amp;XPATH=/PG(0)&amp;EPUB=Y")</f>
        <v>https://ovidsp.ovid.com/ovidweb.cgi?T=JS&amp;NEWS=n&amp;CSC=Y&amp;PAGE=booktext&amp;D=books&amp;AN=02118613$&amp;XPATH=/PG(0)&amp;EPUB=Y</v>
      </c>
      <c r="H148" t="s">
        <v>752</v>
      </c>
      <c r="I148" t="s">
        <v>236</v>
      </c>
      <c r="J148">
        <v>1335017</v>
      </c>
      <c r="K148" t="s">
        <v>633</v>
      </c>
      <c r="L148" t="s">
        <v>566</v>
      </c>
    </row>
    <row r="149" spans="1:12" x14ac:dyDescent="0.25">
      <c r="A149" t="s">
        <v>281</v>
      </c>
      <c r="B149" s="2">
        <v>44712</v>
      </c>
      <c r="C149" t="s">
        <v>814</v>
      </c>
      <c r="D149" t="s">
        <v>160</v>
      </c>
      <c r="E149" t="s">
        <v>791</v>
      </c>
      <c r="F149" t="s">
        <v>230</v>
      </c>
      <c r="G149" s="1" t="str">
        <f>HYPERLINK("https://ovidsp.ovid.com/ovidweb.cgi?T=JS&amp;NEWS=n&amp;CSC=Y&amp;PAGE=booktext&amp;D=books&amp;AN=02238127$&amp;XPATH=/PG(0)&amp;EPUB=Y","https://ovidsp.ovid.com/ovidweb.cgi?T=JS&amp;NEWS=n&amp;CSC=Y&amp;PAGE=booktext&amp;D=books&amp;AN=02238127$&amp;XPATH=/PG(0)&amp;EPUB=Y")</f>
        <v>https://ovidsp.ovid.com/ovidweb.cgi?T=JS&amp;NEWS=n&amp;CSC=Y&amp;PAGE=booktext&amp;D=books&amp;AN=02238127$&amp;XPATH=/PG(0)&amp;EPUB=Y</v>
      </c>
      <c r="H149" t="s">
        <v>752</v>
      </c>
      <c r="I149" t="s">
        <v>236</v>
      </c>
      <c r="J149">
        <v>1335017</v>
      </c>
      <c r="K149" t="s">
        <v>671</v>
      </c>
      <c r="L149" t="s">
        <v>3</v>
      </c>
    </row>
    <row r="150" spans="1:12" x14ac:dyDescent="0.25">
      <c r="A150" t="s">
        <v>811</v>
      </c>
      <c r="B150" s="2">
        <v>44712</v>
      </c>
      <c r="C150" t="s">
        <v>461</v>
      </c>
      <c r="D150" t="s">
        <v>157</v>
      </c>
      <c r="E150" t="s">
        <v>791</v>
      </c>
      <c r="F150" t="s">
        <v>230</v>
      </c>
      <c r="G150" s="1" t="str">
        <f>HYPERLINK("https://ovidsp.ovid.com/ovidweb.cgi?T=JS&amp;NEWS=n&amp;CSC=Y&amp;PAGE=booktext&amp;D=books&amp;AN=02238427$&amp;XPATH=/PG(0)&amp;EPUB=Y","https://ovidsp.ovid.com/ovidweb.cgi?T=JS&amp;NEWS=n&amp;CSC=Y&amp;PAGE=booktext&amp;D=books&amp;AN=02238427$&amp;XPATH=/PG(0)&amp;EPUB=Y")</f>
        <v>https://ovidsp.ovid.com/ovidweb.cgi?T=JS&amp;NEWS=n&amp;CSC=Y&amp;PAGE=booktext&amp;D=books&amp;AN=02238427$&amp;XPATH=/PG(0)&amp;EPUB=Y</v>
      </c>
      <c r="H150" t="s">
        <v>752</v>
      </c>
      <c r="I150" t="s">
        <v>236</v>
      </c>
      <c r="J150">
        <v>1335017</v>
      </c>
      <c r="K150" t="s">
        <v>671</v>
      </c>
      <c r="L150" t="s">
        <v>383</v>
      </c>
    </row>
    <row r="151" spans="1:12" x14ac:dyDescent="0.25">
      <c r="A151" t="s">
        <v>624</v>
      </c>
      <c r="B151" s="2">
        <v>44712</v>
      </c>
      <c r="C151" t="s">
        <v>120</v>
      </c>
      <c r="D151" t="s">
        <v>866</v>
      </c>
      <c r="E151" t="s">
        <v>791</v>
      </c>
      <c r="F151" t="s">
        <v>230</v>
      </c>
      <c r="G151" s="1" t="str">
        <f>HYPERLINK("https://ovidsp.ovid.com/ovidweb.cgi?T=JS&amp;NEWS=n&amp;CSC=Y&amp;PAGE=booktext&amp;D=books&amp;AN=02238428$&amp;XPATH=/PG(0)&amp;EPUB=Y","https://ovidsp.ovid.com/ovidweb.cgi?T=JS&amp;NEWS=n&amp;CSC=Y&amp;PAGE=booktext&amp;D=books&amp;AN=02238428$&amp;XPATH=/PG(0)&amp;EPUB=Y")</f>
        <v>https://ovidsp.ovid.com/ovidweb.cgi?T=JS&amp;NEWS=n&amp;CSC=Y&amp;PAGE=booktext&amp;D=books&amp;AN=02238428$&amp;XPATH=/PG(0)&amp;EPUB=Y</v>
      </c>
      <c r="H151" t="s">
        <v>752</v>
      </c>
      <c r="I151" t="s">
        <v>236</v>
      </c>
      <c r="J151">
        <v>1335017</v>
      </c>
      <c r="K151" t="s">
        <v>671</v>
      </c>
      <c r="L151" t="s">
        <v>68</v>
      </c>
    </row>
    <row r="152" spans="1:12" x14ac:dyDescent="0.25">
      <c r="A152" t="s">
        <v>95</v>
      </c>
      <c r="B152" s="2">
        <v>44712</v>
      </c>
      <c r="C152" t="s">
        <v>541</v>
      </c>
      <c r="D152" t="s">
        <v>751</v>
      </c>
      <c r="E152" t="s">
        <v>791</v>
      </c>
      <c r="F152" t="s">
        <v>230</v>
      </c>
      <c r="G152" s="1" t="str">
        <f>HYPERLINK("https://ovidsp.ovid.com/ovidweb.cgi?T=JS&amp;NEWS=n&amp;CSC=Y&amp;PAGE=booktext&amp;D=books&amp;AN=02238429$&amp;XPATH=/PG(0)&amp;EPUB=Y","https://ovidsp.ovid.com/ovidweb.cgi?T=JS&amp;NEWS=n&amp;CSC=Y&amp;PAGE=booktext&amp;D=books&amp;AN=02238429$&amp;XPATH=/PG(0)&amp;EPUB=Y")</f>
        <v>https://ovidsp.ovid.com/ovidweb.cgi?T=JS&amp;NEWS=n&amp;CSC=Y&amp;PAGE=booktext&amp;D=books&amp;AN=02238429$&amp;XPATH=/PG(0)&amp;EPUB=Y</v>
      </c>
      <c r="H152" t="s">
        <v>752</v>
      </c>
      <c r="I152" t="s">
        <v>236</v>
      </c>
      <c r="J152">
        <v>1335017</v>
      </c>
      <c r="K152" t="s">
        <v>671</v>
      </c>
      <c r="L152" t="s">
        <v>355</v>
      </c>
    </row>
    <row r="153" spans="1:12" x14ac:dyDescent="0.25">
      <c r="A153" t="s">
        <v>244</v>
      </c>
      <c r="B153" s="2">
        <v>44712</v>
      </c>
      <c r="C153" t="s">
        <v>477</v>
      </c>
      <c r="D153" t="s">
        <v>761</v>
      </c>
      <c r="E153" t="s">
        <v>791</v>
      </c>
      <c r="F153" t="s">
        <v>435</v>
      </c>
      <c r="G153" s="1" t="str">
        <f>HYPERLINK("https://ovidsp.ovid.com/ovidweb.cgi?T=JS&amp;NEWS=n&amp;CSC=Y&amp;PAGE=booktext&amp;D=books&amp;AN=02070866$&amp;XPATH=/PG(0)&amp;EPUB=Y","https://ovidsp.ovid.com/ovidweb.cgi?T=JS&amp;NEWS=n&amp;CSC=Y&amp;PAGE=booktext&amp;D=books&amp;AN=02070866$&amp;XPATH=/PG(0)&amp;EPUB=Y")</f>
        <v>https://ovidsp.ovid.com/ovidweb.cgi?T=JS&amp;NEWS=n&amp;CSC=Y&amp;PAGE=booktext&amp;D=books&amp;AN=02070866$&amp;XPATH=/PG(0)&amp;EPUB=Y</v>
      </c>
      <c r="H153" t="s">
        <v>752</v>
      </c>
      <c r="I153" t="s">
        <v>236</v>
      </c>
      <c r="J153">
        <v>1335017</v>
      </c>
      <c r="K153" t="s">
        <v>671</v>
      </c>
      <c r="L153" t="s">
        <v>167</v>
      </c>
    </row>
    <row r="154" spans="1:12" x14ac:dyDescent="0.25">
      <c r="A154" t="s">
        <v>411</v>
      </c>
      <c r="B154" s="2">
        <v>44712</v>
      </c>
      <c r="C154" t="s">
        <v>855</v>
      </c>
      <c r="D154" t="s">
        <v>522</v>
      </c>
      <c r="E154" t="s">
        <v>791</v>
      </c>
      <c r="F154" t="s">
        <v>230</v>
      </c>
      <c r="G154" s="1" t="str">
        <f>HYPERLINK("https://ovidsp.ovid.com/ovidweb.cgi?T=JS&amp;NEWS=n&amp;CSC=Y&amp;PAGE=booktext&amp;D=books&amp;AN=02238430$&amp;XPATH=/PG(0)&amp;EPUB=Y","https://ovidsp.ovid.com/ovidweb.cgi?T=JS&amp;NEWS=n&amp;CSC=Y&amp;PAGE=booktext&amp;D=books&amp;AN=02238430$&amp;XPATH=/PG(0)&amp;EPUB=Y")</f>
        <v>https://ovidsp.ovid.com/ovidweb.cgi?T=JS&amp;NEWS=n&amp;CSC=Y&amp;PAGE=booktext&amp;D=books&amp;AN=02238430$&amp;XPATH=/PG(0)&amp;EPUB=Y</v>
      </c>
      <c r="H154" t="s">
        <v>752</v>
      </c>
      <c r="I154" t="s">
        <v>236</v>
      </c>
      <c r="J154">
        <v>1335017</v>
      </c>
      <c r="K154" t="s">
        <v>671</v>
      </c>
      <c r="L154" t="s">
        <v>809</v>
      </c>
    </row>
    <row r="155" spans="1:12" x14ac:dyDescent="0.25">
      <c r="A155" t="s">
        <v>838</v>
      </c>
      <c r="B155" s="2">
        <v>44712</v>
      </c>
      <c r="C155" t="s">
        <v>149</v>
      </c>
      <c r="D155" t="s">
        <v>818</v>
      </c>
      <c r="E155" t="s">
        <v>791</v>
      </c>
      <c r="F155" t="s">
        <v>230</v>
      </c>
      <c r="G155" s="1" t="str">
        <f>HYPERLINK("https://ovidsp.ovid.com/ovidweb.cgi?T=JS&amp;NEWS=n&amp;CSC=Y&amp;PAGE=booktext&amp;D=books&amp;AN=02238431$&amp;XPATH=/PG(0)&amp;EPUB=Y","https://ovidsp.ovid.com/ovidweb.cgi?T=JS&amp;NEWS=n&amp;CSC=Y&amp;PAGE=booktext&amp;D=books&amp;AN=02238431$&amp;XPATH=/PG(0)&amp;EPUB=Y")</f>
        <v>https://ovidsp.ovid.com/ovidweb.cgi?T=JS&amp;NEWS=n&amp;CSC=Y&amp;PAGE=booktext&amp;D=books&amp;AN=02238431$&amp;XPATH=/PG(0)&amp;EPUB=Y</v>
      </c>
      <c r="H155" t="s">
        <v>752</v>
      </c>
      <c r="I155" t="s">
        <v>236</v>
      </c>
      <c r="J155">
        <v>1335017</v>
      </c>
      <c r="K155" t="s">
        <v>671</v>
      </c>
      <c r="L155" t="s">
        <v>179</v>
      </c>
    </row>
    <row r="156" spans="1:12" x14ac:dyDescent="0.25">
      <c r="A156" t="s">
        <v>464</v>
      </c>
      <c r="B156" s="2">
        <v>44712</v>
      </c>
      <c r="C156" t="s">
        <v>242</v>
      </c>
      <c r="D156" t="s">
        <v>648</v>
      </c>
      <c r="E156" t="s">
        <v>791</v>
      </c>
      <c r="F156" t="s">
        <v>230</v>
      </c>
      <c r="G156" s="1" t="str">
        <f>HYPERLINK("https://ovidsp.ovid.com/ovidweb.cgi?T=JS&amp;NEWS=n&amp;CSC=Y&amp;PAGE=booktext&amp;D=books&amp;AN=02238432$&amp;XPATH=/PG(0)&amp;EPUB=Y","https://ovidsp.ovid.com/ovidweb.cgi?T=JS&amp;NEWS=n&amp;CSC=Y&amp;PAGE=booktext&amp;D=books&amp;AN=02238432$&amp;XPATH=/PG(0)&amp;EPUB=Y")</f>
        <v>https://ovidsp.ovid.com/ovidweb.cgi?T=JS&amp;NEWS=n&amp;CSC=Y&amp;PAGE=booktext&amp;D=books&amp;AN=02238432$&amp;XPATH=/PG(0)&amp;EPUB=Y</v>
      </c>
      <c r="H156" t="s">
        <v>752</v>
      </c>
      <c r="I156" t="s">
        <v>236</v>
      </c>
      <c r="J156">
        <v>1335017</v>
      </c>
      <c r="K156" t="s">
        <v>671</v>
      </c>
      <c r="L156" t="s">
        <v>709</v>
      </c>
    </row>
    <row r="157" spans="1:12" x14ac:dyDescent="0.25">
      <c r="A157" t="s">
        <v>72</v>
      </c>
      <c r="B157" s="2">
        <v>44712</v>
      </c>
      <c r="C157" t="s">
        <v>195</v>
      </c>
      <c r="D157" t="s">
        <v>882</v>
      </c>
      <c r="E157" t="s">
        <v>791</v>
      </c>
      <c r="F157" t="s">
        <v>435</v>
      </c>
      <c r="G157" s="1" t="str">
        <f>HYPERLINK("https://ovidsp.ovid.com/ovidweb.cgi?T=JS&amp;NEWS=n&amp;CSC=Y&amp;PAGE=booktext&amp;D=books&amp;AN=01817290$&amp;XPATH=/PG(0)&amp;EPUB=Y","https://ovidsp.ovid.com/ovidweb.cgi?T=JS&amp;NEWS=n&amp;CSC=Y&amp;PAGE=booktext&amp;D=books&amp;AN=01817290$&amp;XPATH=/PG(0)&amp;EPUB=Y")</f>
        <v>https://ovidsp.ovid.com/ovidweb.cgi?T=JS&amp;NEWS=n&amp;CSC=Y&amp;PAGE=booktext&amp;D=books&amp;AN=01817290$&amp;XPATH=/PG(0)&amp;EPUB=Y</v>
      </c>
      <c r="H157" t="s">
        <v>752</v>
      </c>
      <c r="I157" t="s">
        <v>236</v>
      </c>
      <c r="J157">
        <v>1335017</v>
      </c>
      <c r="K157" t="s">
        <v>633</v>
      </c>
      <c r="L157" t="s">
        <v>159</v>
      </c>
    </row>
    <row r="158" spans="1:12" x14ac:dyDescent="0.25">
      <c r="A158" t="s">
        <v>674</v>
      </c>
      <c r="B158" s="2">
        <v>44712</v>
      </c>
      <c r="C158" t="s">
        <v>705</v>
      </c>
      <c r="D158" t="s">
        <v>331</v>
      </c>
      <c r="E158" t="s">
        <v>791</v>
      </c>
      <c r="F158" t="s">
        <v>435</v>
      </c>
      <c r="G158" s="1" t="str">
        <f>HYPERLINK("https://ovidsp.ovid.com/ovidweb.cgi?T=JS&amp;NEWS=n&amp;CSC=Y&amp;PAGE=booktext&amp;D=books&amp;AN=01817291$&amp;XPATH=/PG(0)&amp;EPUB=Y","https://ovidsp.ovid.com/ovidweb.cgi?T=JS&amp;NEWS=n&amp;CSC=Y&amp;PAGE=booktext&amp;D=books&amp;AN=01817291$&amp;XPATH=/PG(0)&amp;EPUB=Y")</f>
        <v>https://ovidsp.ovid.com/ovidweb.cgi?T=JS&amp;NEWS=n&amp;CSC=Y&amp;PAGE=booktext&amp;D=books&amp;AN=01817291$&amp;XPATH=/PG(0)&amp;EPUB=Y</v>
      </c>
      <c r="H158" t="s">
        <v>752</v>
      </c>
      <c r="I158" t="s">
        <v>236</v>
      </c>
      <c r="J158">
        <v>1335017</v>
      </c>
      <c r="K158" t="s">
        <v>633</v>
      </c>
      <c r="L158" t="s">
        <v>505</v>
      </c>
    </row>
    <row r="159" spans="1:12" x14ac:dyDescent="0.25">
      <c r="A159" t="s">
        <v>15</v>
      </c>
      <c r="B159" s="2">
        <v>44712</v>
      </c>
      <c r="C159" t="s">
        <v>438</v>
      </c>
      <c r="D159" t="s">
        <v>663</v>
      </c>
      <c r="E159" t="s">
        <v>791</v>
      </c>
      <c r="F159" t="s">
        <v>551</v>
      </c>
      <c r="G159" s="1" t="str">
        <f>HYPERLINK("https://ovidsp.ovid.com/ovidweb.cgi?T=JS&amp;NEWS=n&amp;CSC=Y&amp;PAGE=booktext&amp;D=books&amp;AN=02168260$&amp;XPATH=/PG(0)&amp;EPUB=Y","https://ovidsp.ovid.com/ovidweb.cgi?T=JS&amp;NEWS=n&amp;CSC=Y&amp;PAGE=booktext&amp;D=books&amp;AN=02168260$&amp;XPATH=/PG(0)&amp;EPUB=Y")</f>
        <v>https://ovidsp.ovid.com/ovidweb.cgi?T=JS&amp;NEWS=n&amp;CSC=Y&amp;PAGE=booktext&amp;D=books&amp;AN=02168260$&amp;XPATH=/PG(0)&amp;EPUB=Y</v>
      </c>
      <c r="H159" t="s">
        <v>752</v>
      </c>
      <c r="I159" t="s">
        <v>236</v>
      </c>
      <c r="J159">
        <v>1335017</v>
      </c>
      <c r="K159" t="s">
        <v>633</v>
      </c>
      <c r="L159" t="s">
        <v>356</v>
      </c>
    </row>
    <row r="160" spans="1:12" x14ac:dyDescent="0.25">
      <c r="A160" t="s">
        <v>661</v>
      </c>
      <c r="B160" s="2">
        <v>44712</v>
      </c>
      <c r="C160" t="s">
        <v>165</v>
      </c>
      <c r="D160" t="s">
        <v>389</v>
      </c>
      <c r="E160" t="s">
        <v>791</v>
      </c>
      <c r="F160" t="s">
        <v>328</v>
      </c>
      <c r="G160" s="1" t="str">
        <f>HYPERLINK("https://ovidsp.ovid.com/ovidweb.cgi?T=JS&amp;NEWS=n&amp;CSC=Y&amp;PAGE=booktext&amp;D=books&amp;AN=02200476$&amp;XPATH=/PG(0)&amp;EPUB=Y","https://ovidsp.ovid.com/ovidweb.cgi?T=JS&amp;NEWS=n&amp;CSC=Y&amp;PAGE=booktext&amp;D=books&amp;AN=02200476$&amp;XPATH=/PG(0)&amp;EPUB=Y")</f>
        <v>https://ovidsp.ovid.com/ovidweb.cgi?T=JS&amp;NEWS=n&amp;CSC=Y&amp;PAGE=booktext&amp;D=books&amp;AN=02200476$&amp;XPATH=/PG(0)&amp;EPUB=Y</v>
      </c>
      <c r="H160" t="s">
        <v>752</v>
      </c>
      <c r="I160" t="s">
        <v>236</v>
      </c>
      <c r="J160">
        <v>1335017</v>
      </c>
      <c r="K160" t="s">
        <v>633</v>
      </c>
      <c r="L160" t="s">
        <v>636</v>
      </c>
    </row>
    <row r="161" spans="1:12" x14ac:dyDescent="0.25">
      <c r="A161" t="s">
        <v>191</v>
      </c>
      <c r="B161" s="2">
        <v>44712</v>
      </c>
      <c r="C161" t="s">
        <v>639</v>
      </c>
      <c r="D161" t="s">
        <v>63</v>
      </c>
      <c r="E161" t="s">
        <v>742</v>
      </c>
      <c r="F161" t="s">
        <v>551</v>
      </c>
      <c r="G161" s="1" t="str">
        <f>HYPERLINK("https://ovidsp.ovid.com/ovidweb.cgi?T=JS&amp;NEWS=n&amp;CSC=Y&amp;PAGE=booktext&amp;D=books&amp;AN=02200498$&amp;XPATH=/PG(0)&amp;EPUB=Y","https://ovidsp.ovid.com/ovidweb.cgi?T=JS&amp;NEWS=n&amp;CSC=Y&amp;PAGE=booktext&amp;D=books&amp;AN=02200498$&amp;XPATH=/PG(0)&amp;EPUB=Y")</f>
        <v>https://ovidsp.ovid.com/ovidweb.cgi?T=JS&amp;NEWS=n&amp;CSC=Y&amp;PAGE=booktext&amp;D=books&amp;AN=02200498$&amp;XPATH=/PG(0)&amp;EPUB=Y</v>
      </c>
      <c r="H161" t="s">
        <v>752</v>
      </c>
      <c r="I161" t="s">
        <v>236</v>
      </c>
      <c r="J161">
        <v>1335017</v>
      </c>
      <c r="K161" t="s">
        <v>633</v>
      </c>
      <c r="L161" t="s">
        <v>25</v>
      </c>
    </row>
    <row r="162" spans="1:12" x14ac:dyDescent="0.25">
      <c r="A162" t="s">
        <v>676</v>
      </c>
      <c r="B162" s="2">
        <v>44712</v>
      </c>
      <c r="C162" t="s">
        <v>734</v>
      </c>
      <c r="D162" t="s">
        <v>713</v>
      </c>
      <c r="E162" t="s">
        <v>791</v>
      </c>
      <c r="F162" t="s">
        <v>33</v>
      </c>
      <c r="G162" s="1" t="str">
        <f>HYPERLINK("https://ovidsp.ovid.com/ovidweb.cgi?T=JS&amp;NEWS=n&amp;CSC=Y&amp;PAGE=booktext&amp;D=books&amp;AN=02181748$&amp;XPATH=/PG(0)&amp;EPUB=Y","https://ovidsp.ovid.com/ovidweb.cgi?T=JS&amp;NEWS=n&amp;CSC=Y&amp;PAGE=booktext&amp;D=books&amp;AN=02181748$&amp;XPATH=/PG(0)&amp;EPUB=Y")</f>
        <v>https://ovidsp.ovid.com/ovidweb.cgi?T=JS&amp;NEWS=n&amp;CSC=Y&amp;PAGE=booktext&amp;D=books&amp;AN=02181748$&amp;XPATH=/PG(0)&amp;EPUB=Y</v>
      </c>
      <c r="H162" t="s">
        <v>752</v>
      </c>
      <c r="I162" t="s">
        <v>236</v>
      </c>
      <c r="J162">
        <v>1335017</v>
      </c>
      <c r="K162" t="s">
        <v>633</v>
      </c>
      <c r="L162" t="s">
        <v>140</v>
      </c>
    </row>
    <row r="163" spans="1:12" x14ac:dyDescent="0.25">
      <c r="A163" t="s">
        <v>775</v>
      </c>
      <c r="B163" s="2">
        <v>44712</v>
      </c>
      <c r="C163" t="s">
        <v>521</v>
      </c>
      <c r="D163" t="s">
        <v>880</v>
      </c>
      <c r="E163" t="s">
        <v>791</v>
      </c>
      <c r="F163" t="s">
        <v>435</v>
      </c>
      <c r="G163" s="1" t="str">
        <f>HYPERLINK("https://ovidsp.ovid.com/ovidweb.cgi?T=JS&amp;NEWS=n&amp;CSC=Y&amp;PAGE=booktext&amp;D=books&amp;AN=02158130$&amp;XPATH=/PG(0)&amp;EPUB=Y","https://ovidsp.ovid.com/ovidweb.cgi?T=JS&amp;NEWS=n&amp;CSC=Y&amp;PAGE=booktext&amp;D=books&amp;AN=02158130$&amp;XPATH=/PG(0)&amp;EPUB=Y")</f>
        <v>https://ovidsp.ovid.com/ovidweb.cgi?T=JS&amp;NEWS=n&amp;CSC=Y&amp;PAGE=booktext&amp;D=books&amp;AN=02158130$&amp;XPATH=/PG(0)&amp;EPUB=Y</v>
      </c>
      <c r="H163" t="s">
        <v>752</v>
      </c>
      <c r="I163" t="s">
        <v>236</v>
      </c>
      <c r="J163">
        <v>1335017</v>
      </c>
      <c r="K163" t="s">
        <v>633</v>
      </c>
      <c r="L163" t="s">
        <v>239</v>
      </c>
    </row>
    <row r="164" spans="1:12" x14ac:dyDescent="0.25">
      <c r="A164" t="s">
        <v>741</v>
      </c>
      <c r="B164" s="2">
        <v>44712</v>
      </c>
      <c r="C164" t="s">
        <v>508</v>
      </c>
      <c r="D164" t="s">
        <v>65</v>
      </c>
      <c r="E164" t="s">
        <v>791</v>
      </c>
      <c r="F164" t="s">
        <v>569</v>
      </c>
      <c r="G164" s="1" t="str">
        <f>HYPERLINK("https://ovidsp.ovid.com/ovidweb.cgi?T=JS&amp;NEWS=n&amp;CSC=Y&amp;PAGE=booktext&amp;D=books&amp;AN=02050000$&amp;XPATH=/PG(0)&amp;EPUB=Y","https://ovidsp.ovid.com/ovidweb.cgi?T=JS&amp;NEWS=n&amp;CSC=Y&amp;PAGE=booktext&amp;D=books&amp;AN=02050000$&amp;XPATH=/PG(0)&amp;EPUB=Y")</f>
        <v>https://ovidsp.ovid.com/ovidweb.cgi?T=JS&amp;NEWS=n&amp;CSC=Y&amp;PAGE=booktext&amp;D=books&amp;AN=02050000$&amp;XPATH=/PG(0)&amp;EPUB=Y</v>
      </c>
      <c r="H164" t="s">
        <v>752</v>
      </c>
      <c r="I164" t="s">
        <v>236</v>
      </c>
      <c r="J164">
        <v>1335017</v>
      </c>
      <c r="K164" t="s">
        <v>633</v>
      </c>
      <c r="L164" t="s">
        <v>349</v>
      </c>
    </row>
    <row r="165" spans="1:12" x14ac:dyDescent="0.25">
      <c r="A165" t="s">
        <v>592</v>
      </c>
      <c r="B165" s="2">
        <v>44712</v>
      </c>
      <c r="C165" t="s">
        <v>579</v>
      </c>
      <c r="D165" t="s">
        <v>180</v>
      </c>
      <c r="E165" t="s">
        <v>791</v>
      </c>
      <c r="F165" t="s">
        <v>81</v>
      </c>
      <c r="G165" s="1" t="str">
        <f>HYPERLINK("https://ovidsp.ovid.com/ovidweb.cgi?T=JS&amp;NEWS=n&amp;CSC=Y&amp;PAGE=booktext&amp;D=books&amp;AN=01745948$&amp;XPATH=/PG(0)&amp;EPUB=Y","https://ovidsp.ovid.com/ovidweb.cgi?T=JS&amp;NEWS=n&amp;CSC=Y&amp;PAGE=booktext&amp;D=books&amp;AN=01745948$&amp;XPATH=/PG(0)&amp;EPUB=Y")</f>
        <v>https://ovidsp.ovid.com/ovidweb.cgi?T=JS&amp;NEWS=n&amp;CSC=Y&amp;PAGE=booktext&amp;D=books&amp;AN=01745948$&amp;XPATH=/PG(0)&amp;EPUB=Y</v>
      </c>
      <c r="H165" t="s">
        <v>752</v>
      </c>
      <c r="I165" t="s">
        <v>236</v>
      </c>
      <c r="J165">
        <v>1335017</v>
      </c>
      <c r="K165" t="s">
        <v>633</v>
      </c>
      <c r="L165" t="s">
        <v>489</v>
      </c>
    </row>
    <row r="166" spans="1:12" x14ac:dyDescent="0.25">
      <c r="A166" t="s">
        <v>66</v>
      </c>
      <c r="B166" s="2">
        <v>44712</v>
      </c>
      <c r="C166" t="s">
        <v>484</v>
      </c>
      <c r="D166" t="s">
        <v>558</v>
      </c>
      <c r="E166" t="s">
        <v>791</v>
      </c>
      <c r="F166" t="s">
        <v>655</v>
      </c>
      <c r="G166" s="1" t="str">
        <f>HYPERLINK("https://ovidsp.ovid.com/ovidweb.cgi?T=JS&amp;NEWS=n&amp;CSC=Y&amp;PAGE=booktext&amp;D=books&amp;AN=01960885$&amp;XPATH=/PG(0)&amp;EPUB=Y","https://ovidsp.ovid.com/ovidweb.cgi?T=JS&amp;NEWS=n&amp;CSC=Y&amp;PAGE=booktext&amp;D=books&amp;AN=01960885$&amp;XPATH=/PG(0)&amp;EPUB=Y")</f>
        <v>https://ovidsp.ovid.com/ovidweb.cgi?T=JS&amp;NEWS=n&amp;CSC=Y&amp;PAGE=booktext&amp;D=books&amp;AN=01960885$&amp;XPATH=/PG(0)&amp;EPUB=Y</v>
      </c>
      <c r="H166" t="s">
        <v>752</v>
      </c>
      <c r="I166" t="s">
        <v>236</v>
      </c>
      <c r="J166">
        <v>1335017</v>
      </c>
      <c r="K166" t="s">
        <v>633</v>
      </c>
      <c r="L166" t="s">
        <v>361</v>
      </c>
    </row>
    <row r="167" spans="1:12" x14ac:dyDescent="0.25">
      <c r="A167" t="s">
        <v>837</v>
      </c>
      <c r="B167" s="2">
        <v>44712</v>
      </c>
      <c r="C167" t="s">
        <v>829</v>
      </c>
      <c r="D167" t="s">
        <v>263</v>
      </c>
      <c r="E167" t="s">
        <v>791</v>
      </c>
      <c r="F167" t="s">
        <v>328</v>
      </c>
      <c r="G167" s="1" t="str">
        <f>HYPERLINK("https://ovidsp.ovid.com/ovidweb.cgi?T=JS&amp;NEWS=n&amp;CSC=Y&amp;PAGE=booktext&amp;D=books&amp;AN=02070869$&amp;XPATH=/PG(0)&amp;EPUB=Y","https://ovidsp.ovid.com/ovidweb.cgi?T=JS&amp;NEWS=n&amp;CSC=Y&amp;PAGE=booktext&amp;D=books&amp;AN=02070869$&amp;XPATH=/PG(0)&amp;EPUB=Y")</f>
        <v>https://ovidsp.ovid.com/ovidweb.cgi?T=JS&amp;NEWS=n&amp;CSC=Y&amp;PAGE=booktext&amp;D=books&amp;AN=02070869$&amp;XPATH=/PG(0)&amp;EPUB=Y</v>
      </c>
      <c r="H167" t="s">
        <v>752</v>
      </c>
      <c r="I167" t="s">
        <v>236</v>
      </c>
      <c r="J167">
        <v>1335017</v>
      </c>
      <c r="K167" t="s">
        <v>633</v>
      </c>
      <c r="L167" t="s">
        <v>366</v>
      </c>
    </row>
    <row r="168" spans="1:12" x14ac:dyDescent="0.25">
      <c r="A168" t="s">
        <v>257</v>
      </c>
      <c r="B168" s="2">
        <v>44712</v>
      </c>
      <c r="C168" t="s">
        <v>485</v>
      </c>
      <c r="D168" t="s">
        <v>745</v>
      </c>
      <c r="E168" t="s">
        <v>791</v>
      </c>
      <c r="F168" t="s">
        <v>435</v>
      </c>
      <c r="G168" s="1" t="str">
        <f>HYPERLINK("https://ovidsp.ovid.com/ovidweb.cgi?T=JS&amp;NEWS=n&amp;CSC=Y&amp;PAGE=booktext&amp;D=books&amp;AN=02158046$&amp;XPATH=/PG(0)&amp;EPUB=Y","https://ovidsp.ovid.com/ovidweb.cgi?T=JS&amp;NEWS=n&amp;CSC=Y&amp;PAGE=booktext&amp;D=books&amp;AN=02158046$&amp;XPATH=/PG(0)&amp;EPUB=Y")</f>
        <v>https://ovidsp.ovid.com/ovidweb.cgi?T=JS&amp;NEWS=n&amp;CSC=Y&amp;PAGE=booktext&amp;D=books&amp;AN=02158046$&amp;XPATH=/PG(0)&amp;EPUB=Y</v>
      </c>
      <c r="H168" t="s">
        <v>752</v>
      </c>
      <c r="I168" t="s">
        <v>236</v>
      </c>
      <c r="J168">
        <v>1335017</v>
      </c>
      <c r="K168" t="s">
        <v>633</v>
      </c>
      <c r="L168" t="s">
        <v>509</v>
      </c>
    </row>
    <row r="169" spans="1:12" x14ac:dyDescent="0.25">
      <c r="A169" t="s">
        <v>340</v>
      </c>
      <c r="B169" s="2">
        <v>44712</v>
      </c>
      <c r="C169" t="s">
        <v>854</v>
      </c>
      <c r="D169" t="s">
        <v>142</v>
      </c>
      <c r="E169" t="s">
        <v>791</v>
      </c>
      <c r="F169" t="s">
        <v>569</v>
      </c>
      <c r="G169" s="1" t="str">
        <f>HYPERLINK("https://ovidsp.ovid.com/ovidweb.cgi?T=JS&amp;NEWS=n&amp;CSC=Y&amp;PAGE=booktext&amp;D=books&amp;AN=02200478$&amp;XPATH=/PG(0)&amp;EPUB=Y","https://ovidsp.ovid.com/ovidweb.cgi?T=JS&amp;NEWS=n&amp;CSC=Y&amp;PAGE=booktext&amp;D=books&amp;AN=02200478$&amp;XPATH=/PG(0)&amp;EPUB=Y")</f>
        <v>https://ovidsp.ovid.com/ovidweb.cgi?T=JS&amp;NEWS=n&amp;CSC=Y&amp;PAGE=booktext&amp;D=books&amp;AN=02200478$&amp;XPATH=/PG(0)&amp;EPUB=Y</v>
      </c>
      <c r="H169" t="s">
        <v>752</v>
      </c>
      <c r="I169" t="s">
        <v>236</v>
      </c>
      <c r="J169">
        <v>1335017</v>
      </c>
      <c r="K169" t="s">
        <v>633</v>
      </c>
      <c r="L169" t="s">
        <v>265</v>
      </c>
    </row>
    <row r="170" spans="1:12" x14ac:dyDescent="0.25">
      <c r="A170" t="s">
        <v>199</v>
      </c>
      <c r="B170" s="2">
        <v>44712</v>
      </c>
      <c r="C170" t="s">
        <v>321</v>
      </c>
      <c r="D170" t="s">
        <v>85</v>
      </c>
      <c r="E170" t="s">
        <v>791</v>
      </c>
      <c r="F170" t="s">
        <v>81</v>
      </c>
      <c r="G170" s="1" t="str">
        <f>HYPERLINK("https://ovidsp.ovid.com/ovidweb.cgi?T=JS&amp;NEWS=n&amp;CSC=Y&amp;PAGE=booktext&amp;D=books&amp;AN=02272420$&amp;XPATH=/PG(0)&amp;EPUB=Y","https://ovidsp.ovid.com/ovidweb.cgi?T=JS&amp;NEWS=n&amp;CSC=Y&amp;PAGE=booktext&amp;D=books&amp;AN=02272420$&amp;XPATH=/PG(0)&amp;EPUB=Y")</f>
        <v>https://ovidsp.ovid.com/ovidweb.cgi?T=JS&amp;NEWS=n&amp;CSC=Y&amp;PAGE=booktext&amp;D=books&amp;AN=02272420$&amp;XPATH=/PG(0)&amp;EPUB=Y</v>
      </c>
      <c r="H170" t="s">
        <v>752</v>
      </c>
      <c r="I170" t="s">
        <v>236</v>
      </c>
      <c r="J170">
        <v>1335017</v>
      </c>
      <c r="K170" t="s">
        <v>633</v>
      </c>
      <c r="L170" t="s">
        <v>401</v>
      </c>
    </row>
    <row r="171" spans="1:12" x14ac:dyDescent="0.25">
      <c r="A171" t="s">
        <v>677</v>
      </c>
      <c r="B171" s="2">
        <v>44712</v>
      </c>
      <c r="C171" t="s">
        <v>450</v>
      </c>
      <c r="D171" t="s">
        <v>567</v>
      </c>
      <c r="E171" t="s">
        <v>791</v>
      </c>
      <c r="F171" t="s">
        <v>551</v>
      </c>
      <c r="G171" s="1" t="str">
        <f>HYPERLINK("https://ovidsp.ovid.com/ovidweb.cgi?T=JS&amp;NEWS=n&amp;CSC=Y&amp;PAGE=booktext&amp;D=books&amp;AN=02014371$&amp;XPATH=/PG(0)&amp;EPUB=Y","https://ovidsp.ovid.com/ovidweb.cgi?T=JS&amp;NEWS=n&amp;CSC=Y&amp;PAGE=booktext&amp;D=books&amp;AN=02014371$&amp;XPATH=/PG(0)&amp;EPUB=Y")</f>
        <v>https://ovidsp.ovid.com/ovidweb.cgi?T=JS&amp;NEWS=n&amp;CSC=Y&amp;PAGE=booktext&amp;D=books&amp;AN=02014371$&amp;XPATH=/PG(0)&amp;EPUB=Y</v>
      </c>
      <c r="H171" t="s">
        <v>752</v>
      </c>
      <c r="I171" t="s">
        <v>236</v>
      </c>
      <c r="J171">
        <v>1335017</v>
      </c>
      <c r="K171" t="s">
        <v>633</v>
      </c>
      <c r="L171" t="s">
        <v>147</v>
      </c>
    </row>
    <row r="172" spans="1:12" x14ac:dyDescent="0.25">
      <c r="A172" t="s">
        <v>749</v>
      </c>
      <c r="B172" s="2">
        <v>44712</v>
      </c>
      <c r="C172" t="s">
        <v>90</v>
      </c>
      <c r="D172" t="s">
        <v>845</v>
      </c>
      <c r="E172" t="s">
        <v>791</v>
      </c>
      <c r="F172" t="s">
        <v>435</v>
      </c>
      <c r="G172" s="1" t="str">
        <f>HYPERLINK("https://ovidsp.ovid.com/ovidweb.cgi?T=JS&amp;NEWS=n&amp;CSC=Y&amp;PAGE=booktext&amp;D=books&amp;AN=02238391$&amp;XPATH=/PG(0)&amp;EPUB=Y","https://ovidsp.ovid.com/ovidweb.cgi?T=JS&amp;NEWS=n&amp;CSC=Y&amp;PAGE=booktext&amp;D=books&amp;AN=02238391$&amp;XPATH=/PG(0)&amp;EPUB=Y")</f>
        <v>https://ovidsp.ovid.com/ovidweb.cgi?T=JS&amp;NEWS=n&amp;CSC=Y&amp;PAGE=booktext&amp;D=books&amp;AN=02238391$&amp;XPATH=/PG(0)&amp;EPUB=Y</v>
      </c>
      <c r="H172" t="s">
        <v>752</v>
      </c>
      <c r="I172" t="s">
        <v>236</v>
      </c>
      <c r="J172">
        <v>1335017</v>
      </c>
      <c r="K172" t="s">
        <v>671</v>
      </c>
      <c r="L172" t="s">
        <v>31</v>
      </c>
    </row>
    <row r="173" spans="1:12" x14ac:dyDescent="0.25">
      <c r="A173" t="s">
        <v>45</v>
      </c>
      <c r="B173" s="2">
        <v>44712</v>
      </c>
      <c r="C173" t="s">
        <v>309</v>
      </c>
      <c r="D173" t="s">
        <v>274</v>
      </c>
      <c r="E173" t="s">
        <v>791</v>
      </c>
      <c r="F173" t="s">
        <v>569</v>
      </c>
      <c r="G173" s="1" t="str">
        <f>HYPERLINK("https://ovidsp.ovid.com/ovidweb.cgi?T=JS&amp;NEWS=n&amp;CSC=Y&amp;PAGE=booktext&amp;D=books&amp;AN=02200480$&amp;XPATH=/PG(0)&amp;EPUB=Y","https://ovidsp.ovid.com/ovidweb.cgi?T=JS&amp;NEWS=n&amp;CSC=Y&amp;PAGE=booktext&amp;D=books&amp;AN=02200480$&amp;XPATH=/PG(0)&amp;EPUB=Y")</f>
        <v>https://ovidsp.ovid.com/ovidweb.cgi?T=JS&amp;NEWS=n&amp;CSC=Y&amp;PAGE=booktext&amp;D=books&amp;AN=02200480$&amp;XPATH=/PG(0)&amp;EPUB=Y</v>
      </c>
      <c r="H173" t="s">
        <v>752</v>
      </c>
      <c r="I173" t="s">
        <v>236</v>
      </c>
      <c r="J173">
        <v>1335017</v>
      </c>
      <c r="K173" t="s">
        <v>633</v>
      </c>
      <c r="L173" t="s">
        <v>864</v>
      </c>
    </row>
    <row r="174" spans="1:12" x14ac:dyDescent="0.25">
      <c r="A174" t="s">
        <v>441</v>
      </c>
      <c r="B174" s="2">
        <v>44712</v>
      </c>
      <c r="C174" t="s">
        <v>647</v>
      </c>
      <c r="D174" t="s">
        <v>626</v>
      </c>
      <c r="E174" t="s">
        <v>791</v>
      </c>
      <c r="F174" t="s">
        <v>435</v>
      </c>
      <c r="G174" s="1" t="str">
        <f>HYPERLINK("https://ovidsp.ovid.com/ovidweb.cgi?T=JS&amp;NEWS=n&amp;CSC=Y&amp;PAGE=booktext&amp;D=books&amp;AN=02148813$&amp;XPATH=/PG(0)&amp;EPUB=Y","https://ovidsp.ovid.com/ovidweb.cgi?T=JS&amp;NEWS=n&amp;CSC=Y&amp;PAGE=booktext&amp;D=books&amp;AN=02148813$&amp;XPATH=/PG(0)&amp;EPUB=Y")</f>
        <v>https://ovidsp.ovid.com/ovidweb.cgi?T=JS&amp;NEWS=n&amp;CSC=Y&amp;PAGE=booktext&amp;D=books&amp;AN=02148813$&amp;XPATH=/PG(0)&amp;EPUB=Y</v>
      </c>
      <c r="H174" t="s">
        <v>752</v>
      </c>
      <c r="I174" t="s">
        <v>236</v>
      </c>
      <c r="J174">
        <v>1335017</v>
      </c>
      <c r="K174" t="s">
        <v>633</v>
      </c>
      <c r="L174" t="s">
        <v>653</v>
      </c>
    </row>
    <row r="175" spans="1:12" x14ac:dyDescent="0.25">
      <c r="A175" t="s">
        <v>702</v>
      </c>
      <c r="B175" s="2">
        <v>44712</v>
      </c>
      <c r="C175" t="s">
        <v>396</v>
      </c>
      <c r="D175" t="s">
        <v>398</v>
      </c>
      <c r="E175" t="s">
        <v>791</v>
      </c>
      <c r="F175" t="s">
        <v>81</v>
      </c>
      <c r="G175" s="1" t="str">
        <f>HYPERLINK("https://ovidsp.ovid.com/ovidweb.cgi?T=JS&amp;NEWS=n&amp;CSC=Y&amp;PAGE=booktext&amp;D=books&amp;AN=02102010$&amp;XPATH=/PG(0)&amp;EPUB=Y","https://ovidsp.ovid.com/ovidweb.cgi?T=JS&amp;NEWS=n&amp;CSC=Y&amp;PAGE=booktext&amp;D=books&amp;AN=02102010$&amp;XPATH=/PG(0)&amp;EPUB=Y")</f>
        <v>https://ovidsp.ovid.com/ovidweb.cgi?T=JS&amp;NEWS=n&amp;CSC=Y&amp;PAGE=booktext&amp;D=books&amp;AN=02102010$&amp;XPATH=/PG(0)&amp;EPUB=Y</v>
      </c>
      <c r="H175" t="s">
        <v>752</v>
      </c>
      <c r="I175" t="s">
        <v>236</v>
      </c>
      <c r="J175">
        <v>1335017</v>
      </c>
      <c r="K175" t="s">
        <v>633</v>
      </c>
      <c r="L175" t="s">
        <v>13</v>
      </c>
    </row>
    <row r="176" spans="1:12" x14ac:dyDescent="0.25">
      <c r="A176" t="s">
        <v>292</v>
      </c>
      <c r="B176" s="2">
        <v>44712</v>
      </c>
      <c r="C176" t="s">
        <v>881</v>
      </c>
      <c r="D176" t="s">
        <v>531</v>
      </c>
      <c r="E176" t="s">
        <v>791</v>
      </c>
      <c r="F176" t="s">
        <v>435</v>
      </c>
      <c r="G176" s="1" t="str">
        <f>HYPERLINK("https://ovidsp.ovid.com/ovidweb.cgi?T=JS&amp;NEWS=n&amp;CSC=Y&amp;PAGE=booktext&amp;D=books&amp;AN=01787273$&amp;XPATH=/PG(0)&amp;EPUB=Y","https://ovidsp.ovid.com/ovidweb.cgi?T=JS&amp;NEWS=n&amp;CSC=Y&amp;PAGE=booktext&amp;D=books&amp;AN=01787273$&amp;XPATH=/PG(0)&amp;EPUB=Y")</f>
        <v>https://ovidsp.ovid.com/ovidweb.cgi?T=JS&amp;NEWS=n&amp;CSC=Y&amp;PAGE=booktext&amp;D=books&amp;AN=01787273$&amp;XPATH=/PG(0)&amp;EPUB=Y</v>
      </c>
      <c r="H176" t="s">
        <v>752</v>
      </c>
      <c r="I176" t="s">
        <v>236</v>
      </c>
      <c r="J176">
        <v>1335017</v>
      </c>
      <c r="K176" t="s">
        <v>633</v>
      </c>
      <c r="L176" t="s">
        <v>262</v>
      </c>
    </row>
    <row r="177" spans="1:12" x14ac:dyDescent="0.25">
      <c r="A177" t="s">
        <v>418</v>
      </c>
      <c r="B177" s="2">
        <v>44712</v>
      </c>
      <c r="C177" t="s">
        <v>154</v>
      </c>
      <c r="D177" t="s">
        <v>118</v>
      </c>
      <c r="E177" t="s">
        <v>791</v>
      </c>
      <c r="F177" t="s">
        <v>328</v>
      </c>
      <c r="G177" s="1" t="str">
        <f>HYPERLINK("https://ovidsp.ovid.com/ovidweb.cgi?T=JS&amp;NEWS=n&amp;CSC=Y&amp;PAGE=booktext&amp;D=books&amp;AN=01979455$&amp;XPATH=/PG(0)&amp;EPUB=Y","https://ovidsp.ovid.com/ovidweb.cgi?T=JS&amp;NEWS=n&amp;CSC=Y&amp;PAGE=booktext&amp;D=books&amp;AN=01979455$&amp;XPATH=/PG(0)&amp;EPUB=Y")</f>
        <v>https://ovidsp.ovid.com/ovidweb.cgi?T=JS&amp;NEWS=n&amp;CSC=Y&amp;PAGE=booktext&amp;D=books&amp;AN=01979455$&amp;XPATH=/PG(0)&amp;EPUB=Y</v>
      </c>
      <c r="H177" t="s">
        <v>752</v>
      </c>
      <c r="I177" t="s">
        <v>236</v>
      </c>
      <c r="J177">
        <v>1335017</v>
      </c>
      <c r="K177" t="s">
        <v>633</v>
      </c>
      <c r="L177" t="s">
        <v>11</v>
      </c>
    </row>
    <row r="178" spans="1:12" x14ac:dyDescent="0.25">
      <c r="A178" t="s">
        <v>440</v>
      </c>
      <c r="B178" s="2">
        <v>44712</v>
      </c>
      <c r="C178" t="s">
        <v>416</v>
      </c>
      <c r="D178" t="s">
        <v>725</v>
      </c>
      <c r="E178" t="s">
        <v>791</v>
      </c>
      <c r="F178" t="s">
        <v>551</v>
      </c>
      <c r="G178" s="1" t="str">
        <f>HYPERLINK("https://ovidsp.ovid.com/ovidweb.cgi?T=JS&amp;NEWS=n&amp;CSC=Y&amp;PAGE=booktext&amp;D=books&amp;AN=02238128$&amp;XPATH=/PG(0)&amp;EPUB=Y","https://ovidsp.ovid.com/ovidweb.cgi?T=JS&amp;NEWS=n&amp;CSC=Y&amp;PAGE=booktext&amp;D=books&amp;AN=02238128$&amp;XPATH=/PG(0)&amp;EPUB=Y")</f>
        <v>https://ovidsp.ovid.com/ovidweb.cgi?T=JS&amp;NEWS=n&amp;CSC=Y&amp;PAGE=booktext&amp;D=books&amp;AN=02238128$&amp;XPATH=/PG(0)&amp;EPUB=Y</v>
      </c>
      <c r="H178" t="s">
        <v>752</v>
      </c>
      <c r="I178" t="s">
        <v>236</v>
      </c>
      <c r="J178">
        <v>1335017</v>
      </c>
      <c r="K178" t="s">
        <v>671</v>
      </c>
      <c r="L178" t="s">
        <v>209</v>
      </c>
    </row>
    <row r="179" spans="1:12" x14ac:dyDescent="0.25">
      <c r="A179" t="s">
        <v>799</v>
      </c>
      <c r="B179" s="2">
        <v>44712</v>
      </c>
      <c r="C179" t="s">
        <v>632</v>
      </c>
      <c r="D179" t="s">
        <v>793</v>
      </c>
      <c r="E179" t="s">
        <v>791</v>
      </c>
      <c r="F179" t="s">
        <v>435</v>
      </c>
      <c r="G179" s="1" t="str">
        <f>HYPERLINK("https://ovidsp.ovid.com/ovidweb.cgi?T=JS&amp;NEWS=n&amp;CSC=Y&amp;PAGE=booktext&amp;D=books&amp;AN=01960890$&amp;XPATH=/PG(0)&amp;EPUB=Y","https://ovidsp.ovid.com/ovidweb.cgi?T=JS&amp;NEWS=n&amp;CSC=Y&amp;PAGE=booktext&amp;D=books&amp;AN=01960890$&amp;XPATH=/PG(0)&amp;EPUB=Y")</f>
        <v>https://ovidsp.ovid.com/ovidweb.cgi?T=JS&amp;NEWS=n&amp;CSC=Y&amp;PAGE=booktext&amp;D=books&amp;AN=01960890$&amp;XPATH=/PG(0)&amp;EPUB=Y</v>
      </c>
      <c r="H179" t="s">
        <v>752</v>
      </c>
      <c r="I179" t="s">
        <v>236</v>
      </c>
      <c r="J179">
        <v>1335017</v>
      </c>
      <c r="K179" t="s">
        <v>671</v>
      </c>
      <c r="L179" t="s">
        <v>524</v>
      </c>
    </row>
    <row r="180" spans="1:12" x14ac:dyDescent="0.25">
      <c r="A180" t="s">
        <v>155</v>
      </c>
      <c r="B180" s="2">
        <v>44712</v>
      </c>
      <c r="C180" t="s">
        <v>490</v>
      </c>
      <c r="D180" t="s">
        <v>514</v>
      </c>
      <c r="E180" t="s">
        <v>791</v>
      </c>
      <c r="F180" t="s">
        <v>435</v>
      </c>
      <c r="G180" s="1" t="str">
        <f>HYPERLINK("https://ovidsp.ovid.com/ovidweb.cgi?T=JS&amp;NEWS=n&amp;CSC=Y&amp;PAGE=booktext&amp;D=books&amp;AN=02118594$&amp;XPATH=/PG(0)&amp;EPUB=Y","https://ovidsp.ovid.com/ovidweb.cgi?T=JS&amp;NEWS=n&amp;CSC=Y&amp;PAGE=booktext&amp;D=books&amp;AN=02118594$&amp;XPATH=/PG(0)&amp;EPUB=Y")</f>
        <v>https://ovidsp.ovid.com/ovidweb.cgi?T=JS&amp;NEWS=n&amp;CSC=Y&amp;PAGE=booktext&amp;D=books&amp;AN=02118594$&amp;XPATH=/PG(0)&amp;EPUB=Y</v>
      </c>
      <c r="H180" t="s">
        <v>752</v>
      </c>
      <c r="I180" t="s">
        <v>236</v>
      </c>
      <c r="J180">
        <v>1335017</v>
      </c>
      <c r="K180" t="s">
        <v>633</v>
      </c>
      <c r="L180" t="s">
        <v>805</v>
      </c>
    </row>
    <row r="181" spans="1:12" x14ac:dyDescent="0.25">
      <c r="A181" t="s">
        <v>606</v>
      </c>
      <c r="B181" s="2">
        <v>44712</v>
      </c>
      <c r="C181" t="s">
        <v>192</v>
      </c>
      <c r="D181" t="s">
        <v>459</v>
      </c>
      <c r="E181" t="s">
        <v>791</v>
      </c>
      <c r="F181" t="s">
        <v>569</v>
      </c>
      <c r="G181" s="1" t="str">
        <f>HYPERLINK("https://ovidsp.ovid.com/ovidweb.cgi?T=JS&amp;NEWS=n&amp;CSC=Y&amp;PAGE=booktext&amp;D=books&amp;AN=01996158$&amp;XPATH=/PG(0)&amp;EPUB=Y","https://ovidsp.ovid.com/ovidweb.cgi?T=JS&amp;NEWS=n&amp;CSC=Y&amp;PAGE=booktext&amp;D=books&amp;AN=01996158$&amp;XPATH=/PG(0)&amp;EPUB=Y")</f>
        <v>https://ovidsp.ovid.com/ovidweb.cgi?T=JS&amp;NEWS=n&amp;CSC=Y&amp;PAGE=booktext&amp;D=books&amp;AN=01996158$&amp;XPATH=/PG(0)&amp;EPUB=Y</v>
      </c>
      <c r="H181" t="s">
        <v>752</v>
      </c>
      <c r="I181" t="s">
        <v>236</v>
      </c>
      <c r="J181">
        <v>1335017</v>
      </c>
      <c r="K181" t="s">
        <v>671</v>
      </c>
      <c r="L181" t="s">
        <v>185</v>
      </c>
    </row>
    <row r="182" spans="1:12" x14ac:dyDescent="0.25">
      <c r="A182" t="s">
        <v>879</v>
      </c>
      <c r="B182" s="2">
        <v>44712</v>
      </c>
      <c r="C182" t="s">
        <v>419</v>
      </c>
      <c r="D182" t="s">
        <v>806</v>
      </c>
      <c r="E182" t="s">
        <v>791</v>
      </c>
      <c r="F182" t="s">
        <v>435</v>
      </c>
      <c r="G182" s="1" t="str">
        <f>HYPERLINK("https://ovidsp.ovid.com/ovidweb.cgi?T=JS&amp;NEWS=n&amp;CSC=Y&amp;PAGE=booktext&amp;D=books&amp;AN=02070875$&amp;XPATH=/PG(0)&amp;EPUB=Y","https://ovidsp.ovid.com/ovidweb.cgi?T=JS&amp;NEWS=n&amp;CSC=Y&amp;PAGE=booktext&amp;D=books&amp;AN=02070875$&amp;XPATH=/PG(0)&amp;EPUB=Y")</f>
        <v>https://ovidsp.ovid.com/ovidweb.cgi?T=JS&amp;NEWS=n&amp;CSC=Y&amp;PAGE=booktext&amp;D=books&amp;AN=02070875$&amp;XPATH=/PG(0)&amp;EPUB=Y</v>
      </c>
      <c r="H182" t="s">
        <v>752</v>
      </c>
      <c r="I182" t="s">
        <v>236</v>
      </c>
      <c r="J182">
        <v>1335017</v>
      </c>
      <c r="K182" t="s">
        <v>671</v>
      </c>
      <c r="L182" t="s">
        <v>156</v>
      </c>
    </row>
    <row r="183" spans="1:12" x14ac:dyDescent="0.25">
      <c r="A183" t="s">
        <v>824</v>
      </c>
      <c r="B183" s="2">
        <v>44712</v>
      </c>
      <c r="C183" t="s">
        <v>408</v>
      </c>
      <c r="D183" t="s">
        <v>581</v>
      </c>
      <c r="E183" t="s">
        <v>791</v>
      </c>
      <c r="F183" t="s">
        <v>230</v>
      </c>
      <c r="G183" s="1" t="str">
        <f>HYPERLINK("https://ovidsp.ovid.com/ovidweb.cgi?T=JS&amp;NEWS=n&amp;CSC=Y&amp;PAGE=booktext&amp;D=books&amp;AN=01996161$&amp;XPATH=/PG(0)&amp;EPUB=Y","https://ovidsp.ovid.com/ovidweb.cgi?T=JS&amp;NEWS=n&amp;CSC=Y&amp;PAGE=booktext&amp;D=books&amp;AN=01996161$&amp;XPATH=/PG(0)&amp;EPUB=Y")</f>
        <v>https://ovidsp.ovid.com/ovidweb.cgi?T=JS&amp;NEWS=n&amp;CSC=Y&amp;PAGE=booktext&amp;D=books&amp;AN=01996161$&amp;XPATH=/PG(0)&amp;EPUB=Y</v>
      </c>
      <c r="H183" t="s">
        <v>752</v>
      </c>
      <c r="I183" t="s">
        <v>236</v>
      </c>
      <c r="J183">
        <v>1335017</v>
      </c>
      <c r="K183" t="s">
        <v>671</v>
      </c>
      <c r="L183" t="s">
        <v>83</v>
      </c>
    </row>
    <row r="184" spans="1:12" x14ac:dyDescent="0.25">
      <c r="A184" t="s">
        <v>739</v>
      </c>
      <c r="B184" s="2">
        <v>44712</v>
      </c>
      <c r="C184" t="s">
        <v>188</v>
      </c>
      <c r="D184" t="s">
        <v>515</v>
      </c>
      <c r="E184" t="s">
        <v>791</v>
      </c>
      <c r="F184" t="s">
        <v>820</v>
      </c>
      <c r="G184" s="1" t="str">
        <f>HYPERLINK("https://ovidsp.ovid.com/ovidweb.cgi?T=JS&amp;NEWS=n&amp;CSC=Y&amp;PAGE=booktext&amp;D=books&amp;AN=02112923$&amp;XPATH=/PG(0)&amp;EPUB=Y","https://ovidsp.ovid.com/ovidweb.cgi?T=JS&amp;NEWS=n&amp;CSC=Y&amp;PAGE=booktext&amp;D=books&amp;AN=02112923$&amp;XPATH=/PG(0)&amp;EPUB=Y")</f>
        <v>https://ovidsp.ovid.com/ovidweb.cgi?T=JS&amp;NEWS=n&amp;CSC=Y&amp;PAGE=booktext&amp;D=books&amp;AN=02112923$&amp;XPATH=/PG(0)&amp;EPUB=Y</v>
      </c>
      <c r="H184" t="s">
        <v>752</v>
      </c>
      <c r="I184" t="s">
        <v>236</v>
      </c>
      <c r="J184">
        <v>1335017</v>
      </c>
      <c r="K184" t="s">
        <v>633</v>
      </c>
      <c r="L184" t="s">
        <v>528</v>
      </c>
    </row>
    <row r="185" spans="1:12" x14ac:dyDescent="0.25">
      <c r="A185" t="s">
        <v>59</v>
      </c>
      <c r="B185" s="2">
        <v>44712</v>
      </c>
      <c r="C185" t="s">
        <v>807</v>
      </c>
      <c r="D185" t="s">
        <v>82</v>
      </c>
      <c r="E185" t="s">
        <v>791</v>
      </c>
      <c r="F185" t="s">
        <v>820</v>
      </c>
      <c r="G185" s="1" t="str">
        <f>HYPERLINK("https://ovidsp.ovid.com/ovidweb.cgi?T=JS&amp;NEWS=n&amp;CSC=Y&amp;PAGE=booktext&amp;D=books&amp;AN=02112922$&amp;XPATH=/PG(0)&amp;EPUB=Y","https://ovidsp.ovid.com/ovidweb.cgi?T=JS&amp;NEWS=n&amp;CSC=Y&amp;PAGE=booktext&amp;D=books&amp;AN=02112922$&amp;XPATH=/PG(0)&amp;EPUB=Y")</f>
        <v>https://ovidsp.ovid.com/ovidweb.cgi?T=JS&amp;NEWS=n&amp;CSC=Y&amp;PAGE=booktext&amp;D=books&amp;AN=02112922$&amp;XPATH=/PG(0)&amp;EPUB=Y</v>
      </c>
      <c r="H185" t="s">
        <v>752</v>
      </c>
      <c r="I185" t="s">
        <v>236</v>
      </c>
      <c r="J185">
        <v>1335017</v>
      </c>
      <c r="K185" t="s">
        <v>633</v>
      </c>
      <c r="L185" t="s">
        <v>664</v>
      </c>
    </row>
    <row r="186" spans="1:12" x14ac:dyDescent="0.25">
      <c r="A186" t="s">
        <v>291</v>
      </c>
      <c r="B186" s="2">
        <v>44712</v>
      </c>
      <c r="C186" t="s">
        <v>777</v>
      </c>
      <c r="D186" t="s">
        <v>801</v>
      </c>
      <c r="E186" t="s">
        <v>791</v>
      </c>
      <c r="F186" t="s">
        <v>551</v>
      </c>
      <c r="G186" s="1" t="str">
        <f>HYPERLINK("https://ovidsp.ovid.com/ovidweb.cgi?T=JS&amp;NEWS=n&amp;CSC=Y&amp;PAGE=booktext&amp;D=books&amp;AN=02211193$&amp;XPATH=/PG(0)&amp;EPUB=Y","https://ovidsp.ovid.com/ovidweb.cgi?T=JS&amp;NEWS=n&amp;CSC=Y&amp;PAGE=booktext&amp;D=books&amp;AN=02211193$&amp;XPATH=/PG(0)&amp;EPUB=Y")</f>
        <v>https://ovidsp.ovid.com/ovidweb.cgi?T=JS&amp;NEWS=n&amp;CSC=Y&amp;PAGE=booktext&amp;D=books&amp;AN=02211193$&amp;XPATH=/PG(0)&amp;EPUB=Y</v>
      </c>
      <c r="H186" t="s">
        <v>752</v>
      </c>
      <c r="I186" t="s">
        <v>236</v>
      </c>
      <c r="J186">
        <v>1335017</v>
      </c>
      <c r="K186" t="s">
        <v>671</v>
      </c>
      <c r="L186" t="s">
        <v>823</v>
      </c>
    </row>
    <row r="187" spans="1:12" x14ac:dyDescent="0.25">
      <c r="A187" t="s">
        <v>310</v>
      </c>
      <c r="B187" s="2">
        <v>44712</v>
      </c>
      <c r="C187" t="s">
        <v>597</v>
      </c>
      <c r="D187" t="s">
        <v>283</v>
      </c>
      <c r="E187" t="s">
        <v>791</v>
      </c>
      <c r="F187" t="s">
        <v>230</v>
      </c>
      <c r="G187" s="1" t="str">
        <f>HYPERLINK("https://ovidsp.ovid.com/ovidweb.cgi?T=JS&amp;NEWS=n&amp;CSC=Y&amp;PAGE=booktext&amp;D=books&amp;AN=01439423$&amp;XPATH=/PG(0)&amp;EPUB=Y","https://ovidsp.ovid.com/ovidweb.cgi?T=JS&amp;NEWS=n&amp;CSC=Y&amp;PAGE=booktext&amp;D=books&amp;AN=01439423$&amp;XPATH=/PG(0)&amp;EPUB=Y")</f>
        <v>https://ovidsp.ovid.com/ovidweb.cgi?T=JS&amp;NEWS=n&amp;CSC=Y&amp;PAGE=booktext&amp;D=books&amp;AN=01439423$&amp;XPATH=/PG(0)&amp;EPUB=Y</v>
      </c>
      <c r="H187" t="s">
        <v>752</v>
      </c>
      <c r="I187" t="s">
        <v>236</v>
      </c>
      <c r="J187">
        <v>1335017</v>
      </c>
      <c r="K187" t="s">
        <v>633</v>
      </c>
      <c r="L187" t="s">
        <v>405</v>
      </c>
    </row>
    <row r="188" spans="1:12" x14ac:dyDescent="0.25">
      <c r="A188" t="s">
        <v>311</v>
      </c>
      <c r="B188" s="2">
        <v>44712</v>
      </c>
      <c r="C188" t="s">
        <v>578</v>
      </c>
      <c r="D188" t="s">
        <v>678</v>
      </c>
      <c r="E188" t="s">
        <v>791</v>
      </c>
      <c r="F188" t="s">
        <v>328</v>
      </c>
      <c r="G188" s="1" t="str">
        <f>HYPERLINK("https://ovidsp.ovid.com/ovidweb.cgi?T=JS&amp;NEWS=n&amp;CSC=Y&amp;PAGE=booktext&amp;D=books&amp;AN=01996163$&amp;XPATH=/PG(0)&amp;EPUB=Y","https://ovidsp.ovid.com/ovidweb.cgi?T=JS&amp;NEWS=n&amp;CSC=Y&amp;PAGE=booktext&amp;D=books&amp;AN=01996163$&amp;XPATH=/PG(0)&amp;EPUB=Y")</f>
        <v>https://ovidsp.ovid.com/ovidweb.cgi?T=JS&amp;NEWS=n&amp;CSC=Y&amp;PAGE=booktext&amp;D=books&amp;AN=01996163$&amp;XPATH=/PG(0)&amp;EPUB=Y</v>
      </c>
      <c r="H188" t="s">
        <v>752</v>
      </c>
      <c r="I188" t="s">
        <v>236</v>
      </c>
      <c r="J188">
        <v>1335017</v>
      </c>
      <c r="K188" t="s">
        <v>671</v>
      </c>
      <c r="L188" t="s">
        <v>220</v>
      </c>
    </row>
    <row r="189" spans="1:12" x14ac:dyDescent="0.25">
      <c r="A189" t="s">
        <v>282</v>
      </c>
      <c r="B189" s="2">
        <v>44712</v>
      </c>
      <c r="C189" t="s">
        <v>129</v>
      </c>
      <c r="D189" t="s">
        <v>898</v>
      </c>
      <c r="E189" t="s">
        <v>791</v>
      </c>
      <c r="F189" t="s">
        <v>569</v>
      </c>
      <c r="G189" s="1" t="str">
        <f>HYPERLINK("https://ovidsp.ovid.com/ovidweb.cgi?T=JS&amp;NEWS=n&amp;CSC=Y&amp;PAGE=booktext&amp;D=books&amp;AN=02003487$&amp;XPATH=/PG(0)&amp;EPUB=Y","https://ovidsp.ovid.com/ovidweb.cgi?T=JS&amp;NEWS=n&amp;CSC=Y&amp;PAGE=booktext&amp;D=books&amp;AN=02003487$&amp;XPATH=/PG(0)&amp;EPUB=Y")</f>
        <v>https://ovidsp.ovid.com/ovidweb.cgi?T=JS&amp;NEWS=n&amp;CSC=Y&amp;PAGE=booktext&amp;D=books&amp;AN=02003487$&amp;XPATH=/PG(0)&amp;EPUB=Y</v>
      </c>
      <c r="H189" t="s">
        <v>752</v>
      </c>
      <c r="I189" t="s">
        <v>236</v>
      </c>
      <c r="J189">
        <v>1335017</v>
      </c>
      <c r="K189" t="s">
        <v>633</v>
      </c>
      <c r="L189" t="s">
        <v>428</v>
      </c>
    </row>
    <row r="190" spans="1:12" x14ac:dyDescent="0.25">
      <c r="A190" t="s">
        <v>694</v>
      </c>
      <c r="B190" s="2">
        <v>44712</v>
      </c>
      <c r="C190" t="s">
        <v>720</v>
      </c>
      <c r="D190" t="s">
        <v>317</v>
      </c>
      <c r="E190" t="s">
        <v>791</v>
      </c>
      <c r="F190" t="s">
        <v>655</v>
      </c>
      <c r="G190" s="1" t="str">
        <f>HYPERLINK("https://ovidsp.ovid.com/ovidweb.cgi?T=JS&amp;NEWS=n&amp;CSC=Y&amp;PAGE=booktext&amp;D=books&amp;AN=02158047$&amp;XPATH=/PG(0)&amp;EPUB=Y","https://ovidsp.ovid.com/ovidweb.cgi?T=JS&amp;NEWS=n&amp;CSC=Y&amp;PAGE=booktext&amp;D=books&amp;AN=02158047$&amp;XPATH=/PG(0)&amp;EPUB=Y")</f>
        <v>https://ovidsp.ovid.com/ovidweb.cgi?T=JS&amp;NEWS=n&amp;CSC=Y&amp;PAGE=booktext&amp;D=books&amp;AN=02158047$&amp;XPATH=/PG(0)&amp;EPUB=Y</v>
      </c>
      <c r="H190" t="s">
        <v>752</v>
      </c>
      <c r="I190" t="s">
        <v>236</v>
      </c>
      <c r="J190">
        <v>1335017</v>
      </c>
      <c r="K190" t="s">
        <v>633</v>
      </c>
      <c r="L190" t="s">
        <v>141</v>
      </c>
    </row>
    <row r="191" spans="1:12" x14ac:dyDescent="0.25">
      <c r="A191" t="s">
        <v>869</v>
      </c>
      <c r="B191" s="2">
        <v>44712</v>
      </c>
      <c r="C191" t="s">
        <v>865</v>
      </c>
      <c r="D191" t="s">
        <v>712</v>
      </c>
      <c r="E191" t="s">
        <v>791</v>
      </c>
      <c r="F191" t="s">
        <v>820</v>
      </c>
      <c r="G191" s="1" t="str">
        <f>HYPERLINK("https://ovidsp.ovid.com/ovidweb.cgi?T=JS&amp;NEWS=n&amp;CSC=Y&amp;PAGE=booktext&amp;D=books&amp;AN=02144601$&amp;XPATH=/PG(0)&amp;EPUB=Y","https://ovidsp.ovid.com/ovidweb.cgi?T=JS&amp;NEWS=n&amp;CSC=Y&amp;PAGE=booktext&amp;D=books&amp;AN=02144601$&amp;XPATH=/PG(0)&amp;EPUB=Y")</f>
        <v>https://ovidsp.ovid.com/ovidweb.cgi?T=JS&amp;NEWS=n&amp;CSC=Y&amp;PAGE=booktext&amp;D=books&amp;AN=02144601$&amp;XPATH=/PG(0)&amp;EPUB=Y</v>
      </c>
      <c r="H191" t="s">
        <v>752</v>
      </c>
      <c r="I191" t="s">
        <v>236</v>
      </c>
      <c r="J191">
        <v>1335017</v>
      </c>
      <c r="K191" t="s">
        <v>633</v>
      </c>
      <c r="L191" t="s">
        <v>245</v>
      </c>
    </row>
    <row r="192" spans="1:12" x14ac:dyDescent="0.25">
      <c r="A192" t="s">
        <v>599</v>
      </c>
      <c r="B192" s="2">
        <v>44712</v>
      </c>
      <c r="C192" t="s">
        <v>822</v>
      </c>
      <c r="D192" t="s">
        <v>235</v>
      </c>
      <c r="E192" t="s">
        <v>791</v>
      </c>
      <c r="F192" t="s">
        <v>551</v>
      </c>
      <c r="G192" s="1" t="str">
        <f>HYPERLINK("https://ovidsp.ovid.com/ovidweb.cgi?T=JS&amp;NEWS=n&amp;CSC=Y&amp;PAGE=booktext&amp;D=books&amp;AN=02238129$&amp;XPATH=/PG(0)&amp;EPUB=Y","https://ovidsp.ovid.com/ovidweb.cgi?T=JS&amp;NEWS=n&amp;CSC=Y&amp;PAGE=booktext&amp;D=books&amp;AN=02238129$&amp;XPATH=/PG(0)&amp;EPUB=Y")</f>
        <v>https://ovidsp.ovid.com/ovidweb.cgi?T=JS&amp;NEWS=n&amp;CSC=Y&amp;PAGE=booktext&amp;D=books&amp;AN=02238129$&amp;XPATH=/PG(0)&amp;EPUB=Y</v>
      </c>
      <c r="H192" t="s">
        <v>752</v>
      </c>
      <c r="I192" t="s">
        <v>236</v>
      </c>
      <c r="J192">
        <v>1335017</v>
      </c>
      <c r="K192" t="s">
        <v>671</v>
      </c>
      <c r="L192" t="s">
        <v>448</v>
      </c>
    </row>
    <row r="193" spans="1:12" x14ac:dyDescent="0.25">
      <c r="A193" t="s">
        <v>903</v>
      </c>
      <c r="B193" s="2">
        <v>44712</v>
      </c>
      <c r="C193" t="s">
        <v>629</v>
      </c>
      <c r="D193" t="s">
        <v>730</v>
      </c>
      <c r="E193" t="s">
        <v>791</v>
      </c>
      <c r="F193" t="s">
        <v>655</v>
      </c>
      <c r="G193" s="1" t="str">
        <f>HYPERLINK("https://ovidsp.ovid.com/ovidweb.cgi?T=JS&amp;NEWS=n&amp;CSC=Y&amp;PAGE=booktext&amp;D=books&amp;AN=02260689$&amp;XPATH=/PG(0)&amp;EPUB=Y","https://ovidsp.ovid.com/ovidweb.cgi?T=JS&amp;NEWS=n&amp;CSC=Y&amp;PAGE=booktext&amp;D=books&amp;AN=02260689$&amp;XPATH=/PG(0)&amp;EPUB=Y")</f>
        <v>https://ovidsp.ovid.com/ovidweb.cgi?T=JS&amp;NEWS=n&amp;CSC=Y&amp;PAGE=booktext&amp;D=books&amp;AN=02260689$&amp;XPATH=/PG(0)&amp;EPUB=Y</v>
      </c>
      <c r="H193" t="s">
        <v>752</v>
      </c>
      <c r="I193" t="s">
        <v>236</v>
      </c>
      <c r="J193">
        <v>1335017</v>
      </c>
      <c r="K193" t="s">
        <v>671</v>
      </c>
      <c r="L193" t="s">
        <v>395</v>
      </c>
    </row>
    <row r="194" spans="1:12" x14ac:dyDescent="0.25">
      <c r="A194" t="s">
        <v>591</v>
      </c>
      <c r="B194" s="2">
        <v>44712</v>
      </c>
      <c r="C194" t="s">
        <v>345</v>
      </c>
      <c r="D194" t="s">
        <v>539</v>
      </c>
      <c r="E194" t="s">
        <v>791</v>
      </c>
      <c r="F194" t="s">
        <v>645</v>
      </c>
      <c r="G194" s="1" t="str">
        <f>HYPERLINK("https://ovidsp.ovid.com/ovidweb.cgi?T=JS&amp;NEWS=n&amp;CSC=Y&amp;PAGE=booktext&amp;D=books&amp;AN=02118614$&amp;XPATH=/PG(0)&amp;EPUB=Y","https://ovidsp.ovid.com/ovidweb.cgi?T=JS&amp;NEWS=n&amp;CSC=Y&amp;PAGE=booktext&amp;D=books&amp;AN=02118614$&amp;XPATH=/PG(0)&amp;EPUB=Y")</f>
        <v>https://ovidsp.ovid.com/ovidweb.cgi?T=JS&amp;NEWS=n&amp;CSC=Y&amp;PAGE=booktext&amp;D=books&amp;AN=02118614$&amp;XPATH=/PG(0)&amp;EPUB=Y</v>
      </c>
      <c r="H194" t="s">
        <v>752</v>
      </c>
      <c r="I194" t="s">
        <v>236</v>
      </c>
      <c r="J194">
        <v>1335017</v>
      </c>
      <c r="K194" t="s">
        <v>633</v>
      </c>
      <c r="L194" t="s">
        <v>47</v>
      </c>
    </row>
    <row r="195" spans="1:12" x14ac:dyDescent="0.25">
      <c r="A195" t="s">
        <v>116</v>
      </c>
      <c r="B195" s="2">
        <v>44712</v>
      </c>
      <c r="C195" t="s">
        <v>510</v>
      </c>
      <c r="D195" t="s">
        <v>673</v>
      </c>
      <c r="E195" t="s">
        <v>791</v>
      </c>
      <c r="F195" t="s">
        <v>81</v>
      </c>
      <c r="G195" s="1" t="str">
        <f>HYPERLINK("https://ovidsp.ovid.com/ovidweb.cgi?T=JS&amp;NEWS=n&amp;CSC=Y&amp;PAGE=booktext&amp;D=books&amp;AN=01256978$&amp;XPATH=/PG(0)&amp;EPUB=Y","https://ovidsp.ovid.com/ovidweb.cgi?T=JS&amp;NEWS=n&amp;CSC=Y&amp;PAGE=booktext&amp;D=books&amp;AN=01256978$&amp;XPATH=/PG(0)&amp;EPUB=Y")</f>
        <v>https://ovidsp.ovid.com/ovidweb.cgi?T=JS&amp;NEWS=n&amp;CSC=Y&amp;PAGE=booktext&amp;D=books&amp;AN=01256978$&amp;XPATH=/PG(0)&amp;EPUB=Y</v>
      </c>
      <c r="H195" t="s">
        <v>752</v>
      </c>
      <c r="I195" t="s">
        <v>236</v>
      </c>
      <c r="J195">
        <v>1335017</v>
      </c>
      <c r="K195" t="s">
        <v>633</v>
      </c>
      <c r="L195" t="s">
        <v>561</v>
      </c>
    </row>
    <row r="196" spans="1:12" x14ac:dyDescent="0.25">
      <c r="A196" t="s">
        <v>163</v>
      </c>
      <c r="B196" s="2">
        <v>44712</v>
      </c>
      <c r="C196" t="s">
        <v>717</v>
      </c>
      <c r="D196" t="s">
        <v>73</v>
      </c>
      <c r="E196" t="s">
        <v>791</v>
      </c>
      <c r="F196" t="s">
        <v>551</v>
      </c>
      <c r="G196" s="1" t="str">
        <f>HYPERLINK("https://ovidsp.ovid.com/ovidweb.cgi?T=JS&amp;NEWS=n&amp;CSC=Y&amp;PAGE=booktext&amp;D=books&amp;AN=02144602$&amp;XPATH=/PG(0)&amp;EPUB=Y","https://ovidsp.ovid.com/ovidweb.cgi?T=JS&amp;NEWS=n&amp;CSC=Y&amp;PAGE=booktext&amp;D=books&amp;AN=02144602$&amp;XPATH=/PG(0)&amp;EPUB=Y")</f>
        <v>https://ovidsp.ovid.com/ovidweb.cgi?T=JS&amp;NEWS=n&amp;CSC=Y&amp;PAGE=booktext&amp;D=books&amp;AN=02144602$&amp;XPATH=/PG(0)&amp;EPUB=Y</v>
      </c>
      <c r="H196" t="s">
        <v>752</v>
      </c>
      <c r="I196" t="s">
        <v>236</v>
      </c>
      <c r="J196">
        <v>1335017</v>
      </c>
      <c r="K196" t="s">
        <v>633</v>
      </c>
      <c r="L196" t="s">
        <v>278</v>
      </c>
    </row>
    <row r="197" spans="1:12" x14ac:dyDescent="0.25">
      <c r="A197" t="s">
        <v>530</v>
      </c>
      <c r="B197" s="2">
        <v>44712</v>
      </c>
      <c r="C197" t="s">
        <v>610</v>
      </c>
      <c r="D197" t="s">
        <v>533</v>
      </c>
      <c r="E197" t="s">
        <v>791</v>
      </c>
      <c r="F197" t="s">
        <v>230</v>
      </c>
      <c r="G197" s="1" t="str">
        <f>HYPERLINK("https://ovidsp.ovid.com/ovidweb.cgi?T=JS&amp;NEWS=n&amp;CSC=Y&amp;PAGE=booktext&amp;D=books&amp;AN=02070876$&amp;XPATH=/PG(0)&amp;EPUB=Y","https://ovidsp.ovid.com/ovidweb.cgi?T=JS&amp;NEWS=n&amp;CSC=Y&amp;PAGE=booktext&amp;D=books&amp;AN=02070876$&amp;XPATH=/PG(0)&amp;EPUB=Y")</f>
        <v>https://ovidsp.ovid.com/ovidweb.cgi?T=JS&amp;NEWS=n&amp;CSC=Y&amp;PAGE=booktext&amp;D=books&amp;AN=02070876$&amp;XPATH=/PG(0)&amp;EPUB=Y</v>
      </c>
      <c r="H197" t="s">
        <v>752</v>
      </c>
      <c r="I197" t="s">
        <v>236</v>
      </c>
      <c r="J197">
        <v>1335017</v>
      </c>
      <c r="K197" t="s">
        <v>671</v>
      </c>
      <c r="L197" t="s">
        <v>14</v>
      </c>
    </row>
    <row r="198" spans="1:12" x14ac:dyDescent="0.25">
      <c r="A198" t="s">
        <v>229</v>
      </c>
      <c r="B198" s="2">
        <v>44712</v>
      </c>
      <c r="C198" t="s">
        <v>439</v>
      </c>
      <c r="D198" t="s">
        <v>637</v>
      </c>
      <c r="E198" t="s">
        <v>791</v>
      </c>
      <c r="F198" t="s">
        <v>81</v>
      </c>
      <c r="G198" s="1" t="str">
        <f>HYPERLINK("https://ovidsp.ovid.com/ovidweb.cgi?T=JS&amp;NEWS=n&amp;CSC=Y&amp;PAGE=booktext&amp;D=books&amp;AN=02158165$&amp;XPATH=/PG(0)&amp;EPUB=Y","https://ovidsp.ovid.com/ovidweb.cgi?T=JS&amp;NEWS=n&amp;CSC=Y&amp;PAGE=booktext&amp;D=books&amp;AN=02158165$&amp;XPATH=/PG(0)&amp;EPUB=Y")</f>
        <v>https://ovidsp.ovid.com/ovidweb.cgi?T=JS&amp;NEWS=n&amp;CSC=Y&amp;PAGE=booktext&amp;D=books&amp;AN=02158165$&amp;XPATH=/PG(0)&amp;EPUB=Y</v>
      </c>
      <c r="H198" t="s">
        <v>752</v>
      </c>
      <c r="I198" t="s">
        <v>236</v>
      </c>
      <c r="J198">
        <v>1335017</v>
      </c>
      <c r="K198" t="s">
        <v>633</v>
      </c>
      <c r="L198" t="s">
        <v>288</v>
      </c>
    </row>
    <row r="199" spans="1:12" x14ac:dyDescent="0.25">
      <c r="A199" t="s">
        <v>650</v>
      </c>
      <c r="B199" s="2">
        <v>44712</v>
      </c>
      <c r="C199" t="s">
        <v>862</v>
      </c>
      <c r="D199" t="s">
        <v>525</v>
      </c>
      <c r="E199" t="s">
        <v>791</v>
      </c>
      <c r="F199" t="s">
        <v>435</v>
      </c>
      <c r="G199" s="1" t="str">
        <f>HYPERLINK("https://ovidsp.ovid.com/ovidweb.cgi?T=JS&amp;NEWS=n&amp;CSC=Y&amp;PAGE=booktext&amp;D=books&amp;AN=01626624$&amp;XPATH=/PG(0)&amp;EPUB=Y","https://ovidsp.ovid.com/ovidweb.cgi?T=JS&amp;NEWS=n&amp;CSC=Y&amp;PAGE=booktext&amp;D=books&amp;AN=01626624$&amp;XPATH=/PG(0)&amp;EPUB=Y")</f>
        <v>https://ovidsp.ovid.com/ovidweb.cgi?T=JS&amp;NEWS=n&amp;CSC=Y&amp;PAGE=booktext&amp;D=books&amp;AN=01626624$&amp;XPATH=/PG(0)&amp;EPUB=Y</v>
      </c>
      <c r="H199" t="s">
        <v>752</v>
      </c>
      <c r="I199" t="s">
        <v>236</v>
      </c>
      <c r="J199">
        <v>1335017</v>
      </c>
      <c r="K199" t="s">
        <v>633</v>
      </c>
      <c r="L199" t="s">
        <v>253</v>
      </c>
    </row>
    <row r="200" spans="1:12" x14ac:dyDescent="0.25">
      <c r="A200" t="s">
        <v>500</v>
      </c>
      <c r="B200" s="2">
        <v>44712</v>
      </c>
      <c r="C200" t="s">
        <v>69</v>
      </c>
      <c r="D200" t="s">
        <v>71</v>
      </c>
      <c r="E200" t="s">
        <v>791</v>
      </c>
      <c r="F200" t="s">
        <v>114</v>
      </c>
      <c r="G200" s="1" t="str">
        <f>HYPERLINK("https://ovidsp.ovid.com/ovidweb.cgi?T=JS&amp;NEWS=n&amp;CSC=Y&amp;PAGE=booktext&amp;D=books&amp;AN=02174541$&amp;XPATH=/PG(0)&amp;EPUB=Y","https://ovidsp.ovid.com/ovidweb.cgi?T=JS&amp;NEWS=n&amp;CSC=Y&amp;PAGE=booktext&amp;D=books&amp;AN=02174541$&amp;XPATH=/PG(0)&amp;EPUB=Y")</f>
        <v>https://ovidsp.ovid.com/ovidweb.cgi?T=JS&amp;NEWS=n&amp;CSC=Y&amp;PAGE=booktext&amp;D=books&amp;AN=02174541$&amp;XPATH=/PG(0)&amp;EPUB=Y</v>
      </c>
      <c r="H200" t="s">
        <v>752</v>
      </c>
      <c r="I200" t="s">
        <v>236</v>
      </c>
      <c r="J200">
        <v>1335017</v>
      </c>
      <c r="K200" t="s">
        <v>633</v>
      </c>
      <c r="L200" t="s">
        <v>672</v>
      </c>
    </row>
    <row r="201" spans="1:12" x14ac:dyDescent="0.25">
      <c r="A201" t="s">
        <v>562</v>
      </c>
      <c r="B201" s="2">
        <v>44712</v>
      </c>
      <c r="C201" t="s">
        <v>649</v>
      </c>
      <c r="D201" t="s">
        <v>766</v>
      </c>
      <c r="E201" t="s">
        <v>791</v>
      </c>
      <c r="F201" t="s">
        <v>551</v>
      </c>
      <c r="G201" s="1" t="str">
        <f>HYPERLINK("https://ovidsp.ovid.com/ovidweb.cgi?T=JS&amp;NEWS=n&amp;CSC=Y&amp;PAGE=booktext&amp;D=books&amp;AN=01996178$&amp;XPATH=/PG(0)&amp;EPUB=Y","https://ovidsp.ovid.com/ovidweb.cgi?T=JS&amp;NEWS=n&amp;CSC=Y&amp;PAGE=booktext&amp;D=books&amp;AN=01996178$&amp;XPATH=/PG(0)&amp;EPUB=Y")</f>
        <v>https://ovidsp.ovid.com/ovidweb.cgi?T=JS&amp;NEWS=n&amp;CSC=Y&amp;PAGE=booktext&amp;D=books&amp;AN=01996178$&amp;XPATH=/PG(0)&amp;EPUB=Y</v>
      </c>
      <c r="H201" t="s">
        <v>752</v>
      </c>
      <c r="I201" t="s">
        <v>236</v>
      </c>
      <c r="J201">
        <v>1335017</v>
      </c>
      <c r="K201" t="s">
        <v>671</v>
      </c>
      <c r="L201" t="s">
        <v>520</v>
      </c>
    </row>
    <row r="202" spans="1:12" x14ac:dyDescent="0.25">
      <c r="A202" t="s">
        <v>143</v>
      </c>
      <c r="B202" s="2">
        <v>44712</v>
      </c>
      <c r="C202" t="s">
        <v>399</v>
      </c>
      <c r="D202" t="s">
        <v>304</v>
      </c>
      <c r="E202" t="s">
        <v>791</v>
      </c>
      <c r="F202" t="s">
        <v>586</v>
      </c>
      <c r="G202" s="1" t="str">
        <f>HYPERLINK("https://ovidsp.ovid.com/ovidweb.cgi?T=JS&amp;NEWS=n&amp;CSC=Y&amp;PAGE=booktext&amp;D=books&amp;AN=02200481$&amp;XPATH=/PG(0)&amp;EPUB=Y","https://ovidsp.ovid.com/ovidweb.cgi?T=JS&amp;NEWS=n&amp;CSC=Y&amp;PAGE=booktext&amp;D=books&amp;AN=02200481$&amp;XPATH=/PG(0)&amp;EPUB=Y")</f>
        <v>https://ovidsp.ovid.com/ovidweb.cgi?T=JS&amp;NEWS=n&amp;CSC=Y&amp;PAGE=booktext&amp;D=books&amp;AN=02200481$&amp;XPATH=/PG(0)&amp;EPUB=Y</v>
      </c>
      <c r="H202" t="s">
        <v>752</v>
      </c>
      <c r="I202" t="s">
        <v>236</v>
      </c>
      <c r="J202">
        <v>1335017</v>
      </c>
      <c r="K202" t="s">
        <v>633</v>
      </c>
      <c r="L202" t="s">
        <v>776</v>
      </c>
    </row>
    <row r="203" spans="1:12" x14ac:dyDescent="0.25">
      <c r="A203" t="s">
        <v>555</v>
      </c>
      <c r="B203" s="2">
        <v>44712</v>
      </c>
      <c r="C203" t="s">
        <v>564</v>
      </c>
      <c r="D203" t="s">
        <v>722</v>
      </c>
      <c r="E203" t="s">
        <v>791</v>
      </c>
      <c r="F203" t="s">
        <v>586</v>
      </c>
      <c r="G203" s="1" t="str">
        <f>HYPERLINK("https://ovidsp.ovid.com/ovidweb.cgi?T=JS&amp;NEWS=n&amp;CSC=Y&amp;PAGE=booktext&amp;D=books&amp;AN=02200482$&amp;XPATH=/PG(0)&amp;EPUB=Y","https://ovidsp.ovid.com/ovidweb.cgi?T=JS&amp;NEWS=n&amp;CSC=Y&amp;PAGE=booktext&amp;D=books&amp;AN=02200482$&amp;XPATH=/PG(0)&amp;EPUB=Y")</f>
        <v>https://ovidsp.ovid.com/ovidweb.cgi?T=JS&amp;NEWS=n&amp;CSC=Y&amp;PAGE=booktext&amp;D=books&amp;AN=02200482$&amp;XPATH=/PG(0)&amp;EPUB=Y</v>
      </c>
      <c r="H203" t="s">
        <v>752</v>
      </c>
      <c r="I203" t="s">
        <v>236</v>
      </c>
      <c r="J203">
        <v>1335017</v>
      </c>
      <c r="K203" t="s">
        <v>633</v>
      </c>
      <c r="L203" t="s">
        <v>224</v>
      </c>
    </row>
    <row r="204" spans="1:12" x14ac:dyDescent="0.25">
      <c r="A204" t="s">
        <v>104</v>
      </c>
      <c r="B204" s="2">
        <v>44712</v>
      </c>
      <c r="C204" t="s">
        <v>203</v>
      </c>
      <c r="D204" t="s">
        <v>122</v>
      </c>
      <c r="E204" t="s">
        <v>791</v>
      </c>
      <c r="F204" t="s">
        <v>230</v>
      </c>
      <c r="G204" s="1" t="str">
        <f>HYPERLINK("https://ovidsp.ovid.com/ovidweb.cgi?T=JS&amp;NEWS=n&amp;CSC=Y&amp;PAGE=booktext&amp;D=books&amp;AN=01996169$&amp;XPATH=/PG(0)&amp;EPUB=Y","https://ovidsp.ovid.com/ovidweb.cgi?T=JS&amp;NEWS=n&amp;CSC=Y&amp;PAGE=booktext&amp;D=books&amp;AN=01996169$&amp;XPATH=/PG(0)&amp;EPUB=Y")</f>
        <v>https://ovidsp.ovid.com/ovidweb.cgi?T=JS&amp;NEWS=n&amp;CSC=Y&amp;PAGE=booktext&amp;D=books&amp;AN=01996169$&amp;XPATH=/PG(0)&amp;EPUB=Y</v>
      </c>
      <c r="H204" t="s">
        <v>752</v>
      </c>
      <c r="I204" t="s">
        <v>236</v>
      </c>
      <c r="J204">
        <v>1335017</v>
      </c>
      <c r="K204" t="s">
        <v>633</v>
      </c>
      <c r="L204" t="s">
        <v>631</v>
      </c>
    </row>
    <row r="205" spans="1:12" x14ac:dyDescent="0.25">
      <c r="A205" t="s">
        <v>373</v>
      </c>
      <c r="B205" s="2">
        <v>44712</v>
      </c>
      <c r="C205" t="s">
        <v>353</v>
      </c>
      <c r="D205" t="s">
        <v>386</v>
      </c>
      <c r="E205" t="s">
        <v>791</v>
      </c>
      <c r="F205" t="s">
        <v>81</v>
      </c>
      <c r="G205" s="1" t="str">
        <f>HYPERLINK("https://ovidsp.ovid.com/ovidweb.cgi?T=JS&amp;NEWS=n&amp;CSC=Y&amp;PAGE=booktext&amp;D=books&amp;AN=01949548$&amp;XPATH=/PG(0)&amp;EPUB=Y","https://ovidsp.ovid.com/ovidweb.cgi?T=JS&amp;NEWS=n&amp;CSC=Y&amp;PAGE=booktext&amp;D=books&amp;AN=01949548$&amp;XPATH=/PG(0)&amp;EPUB=Y")</f>
        <v>https://ovidsp.ovid.com/ovidweb.cgi?T=JS&amp;NEWS=n&amp;CSC=Y&amp;PAGE=booktext&amp;D=books&amp;AN=01949548$&amp;XPATH=/PG(0)&amp;EPUB=Y</v>
      </c>
      <c r="H205" t="s">
        <v>752</v>
      </c>
      <c r="I205" t="s">
        <v>236</v>
      </c>
      <c r="J205">
        <v>1335017</v>
      </c>
      <c r="K205" t="s">
        <v>671</v>
      </c>
      <c r="L205" t="s">
        <v>38</v>
      </c>
    </row>
    <row r="206" spans="1:12" x14ac:dyDescent="0.25">
      <c r="A206" t="s">
        <v>308</v>
      </c>
      <c r="B206" s="2">
        <v>44712</v>
      </c>
      <c r="C206" t="s">
        <v>430</v>
      </c>
      <c r="D206" t="s">
        <v>863</v>
      </c>
      <c r="E206" t="s">
        <v>791</v>
      </c>
      <c r="F206" t="s">
        <v>852</v>
      </c>
      <c r="G206" s="1" t="str">
        <f>HYPERLINK("https://ovidsp.ovid.com/ovidweb.cgi?T=JS&amp;NEWS=n&amp;CSC=Y&amp;PAGE=booktext&amp;D=books&amp;AN=02118618$&amp;XPATH=/PG(0)&amp;EPUB=Y","https://ovidsp.ovid.com/ovidweb.cgi?T=JS&amp;NEWS=n&amp;CSC=Y&amp;PAGE=booktext&amp;D=books&amp;AN=02118618$&amp;XPATH=/PG(0)&amp;EPUB=Y")</f>
        <v>https://ovidsp.ovid.com/ovidweb.cgi?T=JS&amp;NEWS=n&amp;CSC=Y&amp;PAGE=booktext&amp;D=books&amp;AN=02118618$&amp;XPATH=/PG(0)&amp;EPUB=Y</v>
      </c>
      <c r="H206" t="s">
        <v>752</v>
      </c>
      <c r="I206" t="s">
        <v>236</v>
      </c>
      <c r="J206">
        <v>1335017</v>
      </c>
      <c r="K206" t="s">
        <v>633</v>
      </c>
      <c r="L206" t="s">
        <v>237</v>
      </c>
    </row>
    <row r="207" spans="1:12" x14ac:dyDescent="0.25">
      <c r="A207" t="s">
        <v>494</v>
      </c>
      <c r="B207" s="2">
        <v>44712</v>
      </c>
      <c r="C207" t="s">
        <v>231</v>
      </c>
      <c r="D207" t="s">
        <v>728</v>
      </c>
      <c r="E207" t="s">
        <v>791</v>
      </c>
      <c r="F207" t="s">
        <v>230</v>
      </c>
      <c r="G207" s="1" t="str">
        <f>HYPERLINK("https://ovidsp.ovid.com/ovidweb.cgi?T=JS&amp;NEWS=n&amp;CSC=Y&amp;PAGE=booktext&amp;D=books&amp;AN=02118620$&amp;XPATH=/PG(0)&amp;EPUB=Y","https://ovidsp.ovid.com/ovidweb.cgi?T=JS&amp;NEWS=n&amp;CSC=Y&amp;PAGE=booktext&amp;D=books&amp;AN=02118620$&amp;XPATH=/PG(0)&amp;EPUB=Y")</f>
        <v>https://ovidsp.ovid.com/ovidweb.cgi?T=JS&amp;NEWS=n&amp;CSC=Y&amp;PAGE=booktext&amp;D=books&amp;AN=02118620$&amp;XPATH=/PG(0)&amp;EPUB=Y</v>
      </c>
      <c r="H207" t="s">
        <v>752</v>
      </c>
      <c r="I207" t="s">
        <v>236</v>
      </c>
      <c r="J207">
        <v>1335017</v>
      </c>
      <c r="K207" t="s">
        <v>633</v>
      </c>
      <c r="L207" t="s">
        <v>617</v>
      </c>
    </row>
    <row r="208" spans="1:12" x14ac:dyDescent="0.25">
      <c r="A208" t="s">
        <v>625</v>
      </c>
      <c r="B208" s="2">
        <v>44712</v>
      </c>
      <c r="C208" t="s">
        <v>423</v>
      </c>
      <c r="D208" t="s">
        <v>325</v>
      </c>
      <c r="E208" t="s">
        <v>791</v>
      </c>
      <c r="F208" t="s">
        <v>230</v>
      </c>
      <c r="G208" s="1" t="str">
        <f>HYPERLINK("https://ovidsp.ovid.com/ovidweb.cgi?T=JS&amp;NEWS=n&amp;CSC=Y&amp;PAGE=booktext&amp;D=books&amp;AN=02196197$&amp;XPATH=/PG(0)&amp;EPUB=Y","https://ovidsp.ovid.com/ovidweb.cgi?T=JS&amp;NEWS=n&amp;CSC=Y&amp;PAGE=booktext&amp;D=books&amp;AN=02196197$&amp;XPATH=/PG(0)&amp;EPUB=Y")</f>
        <v>https://ovidsp.ovid.com/ovidweb.cgi?T=JS&amp;NEWS=n&amp;CSC=Y&amp;PAGE=booktext&amp;D=books&amp;AN=02196197$&amp;XPATH=/PG(0)&amp;EPUB=Y</v>
      </c>
      <c r="H208" t="s">
        <v>752</v>
      </c>
      <c r="I208" t="s">
        <v>236</v>
      </c>
      <c r="J208">
        <v>1335017</v>
      </c>
      <c r="K208" t="s">
        <v>633</v>
      </c>
      <c r="L208" t="s">
        <v>601</v>
      </c>
    </row>
    <row r="209" spans="1:12" x14ac:dyDescent="0.25">
      <c r="A209" t="s">
        <v>511</v>
      </c>
      <c r="B209" s="2">
        <v>44712</v>
      </c>
      <c r="C209" t="s">
        <v>205</v>
      </c>
      <c r="D209" t="s">
        <v>23</v>
      </c>
      <c r="E209" t="s">
        <v>791</v>
      </c>
      <c r="F209" t="s">
        <v>230</v>
      </c>
      <c r="G209" s="1" t="str">
        <f>HYPERLINK("https://ovidsp.ovid.com/ovidweb.cgi?T=JS&amp;NEWS=n&amp;CSC=Y&amp;PAGE=booktext&amp;D=books&amp;AN=02134428$&amp;XPATH=/PG(0)&amp;EPUB=Y","https://ovidsp.ovid.com/ovidweb.cgi?T=JS&amp;NEWS=n&amp;CSC=Y&amp;PAGE=booktext&amp;D=books&amp;AN=02134428$&amp;XPATH=/PG(0)&amp;EPUB=Y")</f>
        <v>https://ovidsp.ovid.com/ovidweb.cgi?T=JS&amp;NEWS=n&amp;CSC=Y&amp;PAGE=booktext&amp;D=books&amp;AN=02134428$&amp;XPATH=/PG(0)&amp;EPUB=Y</v>
      </c>
      <c r="H209" t="s">
        <v>752</v>
      </c>
      <c r="I209" t="s">
        <v>236</v>
      </c>
      <c r="J209">
        <v>1335017</v>
      </c>
      <c r="K209" t="s">
        <v>633</v>
      </c>
      <c r="L209" t="s">
        <v>842</v>
      </c>
    </row>
    <row r="210" spans="1:12" x14ac:dyDescent="0.25">
      <c r="A210" t="s">
        <v>511</v>
      </c>
      <c r="B210" s="2">
        <v>44712</v>
      </c>
      <c r="C210" t="s">
        <v>899</v>
      </c>
      <c r="D210" t="s">
        <v>110</v>
      </c>
      <c r="E210" t="s">
        <v>791</v>
      </c>
      <c r="F210" t="s">
        <v>230</v>
      </c>
      <c r="G210" s="1" t="str">
        <f>HYPERLINK("https://ovidsp.ovid.com/ovidweb.cgi?T=JS&amp;NEWS=n&amp;CSC=Y&amp;PAGE=booktext&amp;D=books&amp;AN=02260690$&amp;XPATH=/PG(0)&amp;EPUB=Y","https://ovidsp.ovid.com/ovidweb.cgi?T=JS&amp;NEWS=n&amp;CSC=Y&amp;PAGE=booktext&amp;D=books&amp;AN=02260690$&amp;XPATH=/PG(0)&amp;EPUB=Y")</f>
        <v>https://ovidsp.ovid.com/ovidweb.cgi?T=JS&amp;NEWS=n&amp;CSC=Y&amp;PAGE=booktext&amp;D=books&amp;AN=02260690$&amp;XPATH=/PG(0)&amp;EPUB=Y</v>
      </c>
      <c r="H210" t="s">
        <v>752</v>
      </c>
      <c r="I210" t="s">
        <v>236</v>
      </c>
      <c r="J210">
        <v>1335017</v>
      </c>
      <c r="K210" t="s">
        <v>671</v>
      </c>
      <c r="L210" t="s">
        <v>352</v>
      </c>
    </row>
    <row r="211" spans="1:12" x14ac:dyDescent="0.25">
      <c r="A211" t="s">
        <v>682</v>
      </c>
      <c r="B211" s="2">
        <v>44712</v>
      </c>
      <c r="C211" t="s">
        <v>43</v>
      </c>
      <c r="D211" t="s">
        <v>840</v>
      </c>
      <c r="E211" t="s">
        <v>791</v>
      </c>
      <c r="F211" t="s">
        <v>586</v>
      </c>
      <c r="G211" s="1" t="str">
        <f>HYPERLINK("https://ovidsp.ovid.com/ovidweb.cgi?T=JS&amp;NEWS=n&amp;CSC=Y&amp;PAGE=booktext&amp;D=books&amp;AN=02118617$&amp;XPATH=/PG(0)&amp;EPUB=Y","https://ovidsp.ovid.com/ovidweb.cgi?T=JS&amp;NEWS=n&amp;CSC=Y&amp;PAGE=booktext&amp;D=books&amp;AN=02118617$&amp;XPATH=/PG(0)&amp;EPUB=Y")</f>
        <v>https://ovidsp.ovid.com/ovidweb.cgi?T=JS&amp;NEWS=n&amp;CSC=Y&amp;PAGE=booktext&amp;D=books&amp;AN=02118617$&amp;XPATH=/PG(0)&amp;EPUB=Y</v>
      </c>
      <c r="H211" t="s">
        <v>752</v>
      </c>
      <c r="I211" t="s">
        <v>236</v>
      </c>
      <c r="J211">
        <v>1335017</v>
      </c>
      <c r="K211" t="s">
        <v>633</v>
      </c>
      <c r="L211" t="s">
        <v>707</v>
      </c>
    </row>
    <row r="212" spans="1:12" x14ac:dyDescent="0.25">
      <c r="A212" t="s">
        <v>62</v>
      </c>
      <c r="B212" s="2">
        <v>44712</v>
      </c>
      <c r="C212" t="s">
        <v>762</v>
      </c>
      <c r="D212" t="s">
        <v>686</v>
      </c>
      <c r="E212" t="s">
        <v>791</v>
      </c>
      <c r="F212" t="s">
        <v>569</v>
      </c>
      <c r="G212" s="1" t="str">
        <f>HYPERLINK("https://ovidsp.ovid.com/ovidweb.cgi?T=JS&amp;NEWS=n&amp;CSC=Y&amp;PAGE=booktext&amp;D=books&amp;AN=02148897$&amp;XPATH=/PG(0)&amp;EPUB=Y","https://ovidsp.ovid.com/ovidweb.cgi?T=JS&amp;NEWS=n&amp;CSC=Y&amp;PAGE=booktext&amp;D=books&amp;AN=02148897$&amp;XPATH=/PG(0)&amp;EPUB=Y")</f>
        <v>https://ovidsp.ovid.com/ovidweb.cgi?T=JS&amp;NEWS=n&amp;CSC=Y&amp;PAGE=booktext&amp;D=books&amp;AN=02148897$&amp;XPATH=/PG(0)&amp;EPUB=Y</v>
      </c>
      <c r="H212" t="s">
        <v>752</v>
      </c>
      <c r="I212" t="s">
        <v>236</v>
      </c>
      <c r="J212">
        <v>1335017</v>
      </c>
      <c r="K212" t="s">
        <v>633</v>
      </c>
      <c r="L212" t="s">
        <v>497</v>
      </c>
    </row>
    <row r="213" spans="1:12" x14ac:dyDescent="0.25">
      <c r="A213" t="s">
        <v>612</v>
      </c>
      <c r="B213" s="2">
        <v>44712</v>
      </c>
      <c r="C213" t="s">
        <v>849</v>
      </c>
      <c r="D213" t="s">
        <v>795</v>
      </c>
      <c r="E213" t="s">
        <v>791</v>
      </c>
      <c r="F213" t="s">
        <v>655</v>
      </c>
      <c r="G213" s="1" t="str">
        <f>HYPERLINK("https://ovidsp.ovid.com/ovidweb.cgi?T=JS&amp;NEWS=n&amp;CSC=Y&amp;PAGE=booktext&amp;D=books&amp;AN=02191037$&amp;XPATH=/PG(0)&amp;EPUB=Y","https://ovidsp.ovid.com/ovidweb.cgi?T=JS&amp;NEWS=n&amp;CSC=Y&amp;PAGE=booktext&amp;D=books&amp;AN=02191037$&amp;XPATH=/PG(0)&amp;EPUB=Y")</f>
        <v>https://ovidsp.ovid.com/ovidweb.cgi?T=JS&amp;NEWS=n&amp;CSC=Y&amp;PAGE=booktext&amp;D=books&amp;AN=02191037$&amp;XPATH=/PG(0)&amp;EPUB=Y</v>
      </c>
      <c r="H213" t="s">
        <v>752</v>
      </c>
      <c r="I213" t="s">
        <v>236</v>
      </c>
      <c r="J213">
        <v>1335017</v>
      </c>
      <c r="K213" t="s">
        <v>671</v>
      </c>
      <c r="L213" t="s">
        <v>365</v>
      </c>
    </row>
    <row r="214" spans="1:12" x14ac:dyDescent="0.25">
      <c r="A214" t="s">
        <v>788</v>
      </c>
      <c r="B214" s="2">
        <v>44712</v>
      </c>
      <c r="C214" t="s">
        <v>797</v>
      </c>
      <c r="D214" t="s">
        <v>714</v>
      </c>
      <c r="E214" t="s">
        <v>791</v>
      </c>
      <c r="F214" t="s">
        <v>655</v>
      </c>
      <c r="G214" s="1" t="str">
        <f>HYPERLINK("https://ovidsp.ovid.com/ovidweb.cgi?T=JS&amp;NEWS=n&amp;CSC=Y&amp;PAGE=booktext&amp;D=books&amp;AN=02211195$&amp;XPATH=/PG(0)&amp;EPUB=Y","https://ovidsp.ovid.com/ovidweb.cgi?T=JS&amp;NEWS=n&amp;CSC=Y&amp;PAGE=booktext&amp;D=books&amp;AN=02211195$&amp;XPATH=/PG(0)&amp;EPUB=Y")</f>
        <v>https://ovidsp.ovid.com/ovidweb.cgi?T=JS&amp;NEWS=n&amp;CSC=Y&amp;PAGE=booktext&amp;D=books&amp;AN=02211195$&amp;XPATH=/PG(0)&amp;EPUB=Y</v>
      </c>
      <c r="H214" t="s">
        <v>752</v>
      </c>
      <c r="I214" t="s">
        <v>236</v>
      </c>
      <c r="J214">
        <v>1335017</v>
      </c>
      <c r="K214" t="s">
        <v>671</v>
      </c>
      <c r="L214" t="s">
        <v>354</v>
      </c>
    </row>
    <row r="215" spans="1:12" x14ac:dyDescent="0.25">
      <c r="A215" t="s">
        <v>359</v>
      </c>
      <c r="B215" s="2">
        <v>44712</v>
      </c>
      <c r="C215" t="s">
        <v>680</v>
      </c>
      <c r="D215" t="s">
        <v>409</v>
      </c>
      <c r="E215" t="s">
        <v>791</v>
      </c>
      <c r="F215" t="s">
        <v>569</v>
      </c>
      <c r="G215" s="1" t="str">
        <f>HYPERLINK("https://ovidsp.ovid.com/ovidweb.cgi?T=JS&amp;NEWS=n&amp;CSC=Y&amp;PAGE=booktext&amp;D=books&amp;AN=02249991$&amp;XPATH=/PG(0)&amp;EPUB=Y","https://ovidsp.ovid.com/ovidweb.cgi?T=JS&amp;NEWS=n&amp;CSC=Y&amp;PAGE=booktext&amp;D=books&amp;AN=02249991$&amp;XPATH=/PG(0)&amp;EPUB=Y")</f>
        <v>https://ovidsp.ovid.com/ovidweb.cgi?T=JS&amp;NEWS=n&amp;CSC=Y&amp;PAGE=booktext&amp;D=books&amp;AN=02249991$&amp;XPATH=/PG(0)&amp;EPUB=Y</v>
      </c>
      <c r="H215" t="s">
        <v>752</v>
      </c>
      <c r="I215" t="s">
        <v>236</v>
      </c>
      <c r="J215">
        <v>1335017</v>
      </c>
      <c r="K215" t="s">
        <v>633</v>
      </c>
      <c r="L215" t="s">
        <v>876</v>
      </c>
    </row>
    <row r="216" spans="1:12" x14ac:dyDescent="0.25">
      <c r="A216" t="s">
        <v>429</v>
      </c>
      <c r="B216" s="2">
        <v>44712</v>
      </c>
      <c r="C216" t="s">
        <v>12</v>
      </c>
      <c r="D216" t="s">
        <v>420</v>
      </c>
      <c r="E216" t="s">
        <v>791</v>
      </c>
      <c r="F216" t="s">
        <v>81</v>
      </c>
      <c r="G216" s="1" t="str">
        <f>HYPERLINK("https://ovidsp.ovid.com/ovidweb.cgi?T=JS&amp;NEWS=n&amp;CSC=Y&amp;PAGE=booktext&amp;D=books&amp;AN=01382743$&amp;XPATH=/PG(0)&amp;EPUB=Y","https://ovidsp.ovid.com/ovidweb.cgi?T=JS&amp;NEWS=n&amp;CSC=Y&amp;PAGE=booktext&amp;D=books&amp;AN=01382743$&amp;XPATH=/PG(0)&amp;EPUB=Y")</f>
        <v>https://ovidsp.ovid.com/ovidweb.cgi?T=JS&amp;NEWS=n&amp;CSC=Y&amp;PAGE=booktext&amp;D=books&amp;AN=01382743$&amp;XPATH=/PG(0)&amp;EPUB=Y</v>
      </c>
      <c r="H216" t="s">
        <v>752</v>
      </c>
      <c r="I216" t="s">
        <v>236</v>
      </c>
      <c r="J216">
        <v>1335017</v>
      </c>
      <c r="K216" t="s">
        <v>633</v>
      </c>
      <c r="L216" t="s">
        <v>721</v>
      </c>
    </row>
    <row r="217" spans="1:12" x14ac:dyDescent="0.25">
      <c r="A217" t="s">
        <v>250</v>
      </c>
      <c r="B217" s="2">
        <v>44712</v>
      </c>
      <c r="C217" t="s">
        <v>221</v>
      </c>
      <c r="D217" t="s">
        <v>34</v>
      </c>
      <c r="E217" t="s">
        <v>791</v>
      </c>
      <c r="F217" t="s">
        <v>52</v>
      </c>
      <c r="G217" s="1" t="str">
        <f>HYPERLINK("https://ovidsp.ovid.com/ovidweb.cgi?T=JS&amp;NEWS=n&amp;CSC=Y&amp;PAGE=booktext&amp;D=books&amp;AN=02097263$&amp;XPATH=/PG(0)&amp;EPUB=Y","https://ovidsp.ovid.com/ovidweb.cgi?T=JS&amp;NEWS=n&amp;CSC=Y&amp;PAGE=booktext&amp;D=books&amp;AN=02097263$&amp;XPATH=/PG(0)&amp;EPUB=Y")</f>
        <v>https://ovidsp.ovid.com/ovidweb.cgi?T=JS&amp;NEWS=n&amp;CSC=Y&amp;PAGE=booktext&amp;D=books&amp;AN=02097263$&amp;XPATH=/PG(0)&amp;EPUB=Y</v>
      </c>
      <c r="H217" t="s">
        <v>752</v>
      </c>
      <c r="I217" t="s">
        <v>236</v>
      </c>
      <c r="J217">
        <v>1335017</v>
      </c>
      <c r="K217" t="s">
        <v>671</v>
      </c>
      <c r="L217" t="s">
        <v>834</v>
      </c>
    </row>
    <row r="218" spans="1:12" x14ac:dyDescent="0.25">
      <c r="A218" t="s">
        <v>466</v>
      </c>
      <c r="B218" s="2">
        <v>44712</v>
      </c>
      <c r="C218" t="s">
        <v>688</v>
      </c>
      <c r="D218" t="s">
        <v>808</v>
      </c>
      <c r="E218" t="s">
        <v>791</v>
      </c>
      <c r="F218" t="s">
        <v>551</v>
      </c>
      <c r="G218" s="1" t="str">
        <f>HYPERLINK("https://ovidsp.ovid.com/ovidweb.cgi?T=JS&amp;NEWS=n&amp;CSC=Y&amp;PAGE=booktext&amp;D=books&amp;AN=02211190$&amp;XPATH=/PG(0)&amp;EPUB=Y","https://ovidsp.ovid.com/ovidweb.cgi?T=JS&amp;NEWS=n&amp;CSC=Y&amp;PAGE=booktext&amp;D=books&amp;AN=02211190$&amp;XPATH=/PG(0)&amp;EPUB=Y")</f>
        <v>https://ovidsp.ovid.com/ovidweb.cgi?T=JS&amp;NEWS=n&amp;CSC=Y&amp;PAGE=booktext&amp;D=books&amp;AN=02211190$&amp;XPATH=/PG(0)&amp;EPUB=Y</v>
      </c>
      <c r="H218" t="s">
        <v>752</v>
      </c>
      <c r="I218" t="s">
        <v>236</v>
      </c>
      <c r="J218">
        <v>1335017</v>
      </c>
      <c r="K218" t="s">
        <v>671</v>
      </c>
      <c r="L218" t="s">
        <v>89</v>
      </c>
    </row>
    <row r="219" spans="1:12" x14ac:dyDescent="0.25">
      <c r="A219" t="s">
        <v>338</v>
      </c>
      <c r="B219" s="2">
        <v>44712</v>
      </c>
      <c r="C219" t="s">
        <v>343</v>
      </c>
      <c r="D219" t="s">
        <v>322</v>
      </c>
      <c r="E219" t="s">
        <v>791</v>
      </c>
      <c r="F219" t="s">
        <v>820</v>
      </c>
      <c r="G219" s="1" t="str">
        <f>HYPERLINK("https://ovidsp.ovid.com/ovidweb.cgi?T=JS&amp;NEWS=n&amp;CSC=Y&amp;PAGE=booktext&amp;D=books&amp;AN=02191003$&amp;XPATH=/PG(0)&amp;EPUB=Y","https://ovidsp.ovid.com/ovidweb.cgi?T=JS&amp;NEWS=n&amp;CSC=Y&amp;PAGE=booktext&amp;D=books&amp;AN=02191003$&amp;XPATH=/PG(0)&amp;EPUB=Y")</f>
        <v>https://ovidsp.ovid.com/ovidweb.cgi?T=JS&amp;NEWS=n&amp;CSC=Y&amp;PAGE=booktext&amp;D=books&amp;AN=02191003$&amp;XPATH=/PG(0)&amp;EPUB=Y</v>
      </c>
      <c r="H219" t="s">
        <v>752</v>
      </c>
      <c r="I219" t="s">
        <v>236</v>
      </c>
      <c r="J219">
        <v>1335017</v>
      </c>
      <c r="K219" t="s">
        <v>671</v>
      </c>
      <c r="L219" t="s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7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0.7109375" customWidth="1"/>
    <col min="2" max="2" width="64.7109375" customWidth="1"/>
  </cols>
  <sheetData>
    <row r="1" spans="1:2" x14ac:dyDescent="0.25">
      <c r="A1" s="3" t="s">
        <v>26</v>
      </c>
      <c r="B1" s="3" t="s">
        <v>778</v>
      </c>
    </row>
    <row r="2" spans="1:2" x14ac:dyDescent="0.25">
      <c r="A2" t="s">
        <v>16</v>
      </c>
      <c r="B2" s="1" t="str">
        <f>HYPERLINK("https://ovidsp.ovid.com/ovidweb.cgi?T=JS&amp;NEWS=n&amp;CSC=Y&amp;PAGE=browse&amp;D=ovft","https://ovidsp.ovid.com/ovidweb.cgi?T=JS&amp;NEWS=n&amp;CSC=Y&amp;PAGE=browse&amp;D=ovft")</f>
        <v>https://ovidsp.ovid.com/ovidweb.cgi?T=JS&amp;NEWS=n&amp;CSC=Y&amp;PAGE=browse&amp;D=ovft</v>
      </c>
    </row>
    <row r="3" spans="1:2" x14ac:dyDescent="0.25">
      <c r="A3" t="s">
        <v>342</v>
      </c>
      <c r="B3" s="1" t="str">
        <f>HYPERLINK("https://ovidsp.ovid.com/ovidweb.cgi?T=JS&amp;NEWS=n&amp;CSC=Y&amp;PAGE=main&amp;D=baov","https://ovidsp.ovid.com/ovidweb.cgi?T=JS&amp;NEWS=n&amp;CSC=Y&amp;PAGE=main&amp;D=baov")</f>
        <v>https://ovidsp.ovid.com/ovidweb.cgi?T=JS&amp;NEWS=n&amp;CSC=Y&amp;PAGE=main&amp;D=baov</v>
      </c>
    </row>
    <row r="4" spans="1:2" x14ac:dyDescent="0.25">
      <c r="A4" t="s">
        <v>580</v>
      </c>
      <c r="B4" s="1" t="str">
        <f>HYPERLINK("https://ovidsp.ovid.com/ovidweb.cgi?T=JS&amp;NEWS=n&amp;CSC=Y&amp;PAGE=browse&amp;D=yrovft","https://ovidsp.ovid.com/ovidweb.cgi?T=JS&amp;NEWS=n&amp;CSC=Y&amp;PAGE=browse&amp;D=yrovft")</f>
        <v>https://ovidsp.ovid.com/ovidweb.cgi?T=JS&amp;NEWS=n&amp;CSC=Y&amp;PAGE=browse&amp;D=yrovft</v>
      </c>
    </row>
    <row r="5" spans="1:2" x14ac:dyDescent="0.25">
      <c r="A5" t="s">
        <v>878</v>
      </c>
      <c r="B5" s="1" t="str">
        <f>HYPERLINK("https://ovidsp.ovid.com/ovidweb.cgi?T=JS&amp;NEWS=n&amp;PAGE=main&amp;D=ovft","https://ovidsp.ovid.com/ovidweb.cgi?T=JS&amp;NEWS=n&amp;PAGE=main&amp;D=ovft")</f>
        <v>https://ovidsp.ovid.com/ovidweb.cgi?T=JS&amp;NEWS=n&amp;PAGE=main&amp;D=ovft</v>
      </c>
    </row>
    <row r="6" spans="1:2" x14ac:dyDescent="0.25">
      <c r="A6" t="s">
        <v>77</v>
      </c>
      <c r="B6" s="1" t="str">
        <f>HYPERLINK("https://ovidsp.ovid.com/ovidweb.cgi?T=JS&amp;NEWS=n&amp;PAGE=main&amp;D=books","https://ovidsp.ovid.com/ovidweb.cgi?T=JS&amp;NEWS=n&amp;PAGE=main&amp;D=books")</f>
        <v>https://ovidsp.ovid.com/ovidweb.cgi?T=JS&amp;NEWS=n&amp;PAGE=main&amp;D=books</v>
      </c>
    </row>
    <row r="7" spans="1:2" x14ac:dyDescent="0.25">
      <c r="A7" t="s">
        <v>99</v>
      </c>
      <c r="B7" s="1" t="str">
        <f>HYPERLINK("https://ovidsp.ovid.com/ovidweb.cgi?T=JS&amp;NEWS=n&amp;PAGE=main&amp;D=yrovft","https://ovidsp.ovid.com/ovidweb.cgi?T=JS&amp;NEWS=n&amp;PAGE=main&amp;D=yrovft")</f>
        <v>https://ovidsp.ovid.com/ovidweb.cgi?T=JS&amp;NEWS=n&amp;PAGE=main&amp;D=yrovft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Future Books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Tomoko Taylor</cp:lastModifiedBy>
  <dcterms:created xsi:type="dcterms:W3CDTF">2022-05-31T03:09:46Z</dcterms:created>
  <dcterms:modified xsi:type="dcterms:W3CDTF">2022-05-31T03:13:30Z</dcterms:modified>
</cp:coreProperties>
</file>